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ijn documenten\"/>
    </mc:Choice>
  </mc:AlternateContent>
  <bookViews>
    <workbookView xWindow="705" yWindow="885" windowWidth="5595" windowHeight="7260" activeTab="1"/>
  </bookViews>
  <sheets>
    <sheet name="Inleiding" sheetId="3" r:id="rId1"/>
    <sheet name="Aansluitproces Digipoort PI" sheetId="2" r:id="rId2"/>
  </sheets>
  <definedNames>
    <definedName name="_xlnm.Print_Area" localSheetId="1">'Aansluitproces Digipoort PI'!$B$1:$M$170</definedName>
    <definedName name="_xlnm.Print_Area" localSheetId="0">Inleiding!$A$1:$C$35</definedName>
    <definedName name="Type_B">'Aansluitproces Digipoort PI'!$P$5</definedName>
  </definedNames>
  <calcPr calcId="162913"/>
</workbook>
</file>

<file path=xl/calcChain.xml><?xml version="1.0" encoding="utf-8"?>
<calcChain xmlns="http://schemas.openxmlformats.org/spreadsheetml/2006/main">
  <c r="J64" i="2" l="1"/>
  <c r="J28" i="2"/>
  <c r="J109" i="2"/>
  <c r="J107" i="2"/>
  <c r="J104" i="2"/>
  <c r="J103" i="2"/>
  <c r="J100" i="2"/>
  <c r="J101" i="2"/>
  <c r="J91" i="2"/>
  <c r="J90" i="2"/>
  <c r="J92" i="2"/>
  <c r="J83" i="2"/>
  <c r="J63" i="2"/>
  <c r="J65" i="2"/>
  <c r="J66" i="2"/>
  <c r="J67" i="2"/>
  <c r="J68" i="2"/>
  <c r="J69" i="2"/>
  <c r="Q4" i="2"/>
  <c r="J27" i="2"/>
  <c r="F27" i="2"/>
  <c r="J29" i="2"/>
  <c r="J30" i="2"/>
  <c r="J31" i="2"/>
  <c r="J32" i="2"/>
  <c r="J33" i="2"/>
  <c r="J34" i="2"/>
  <c r="J35" i="2"/>
  <c r="J36" i="2"/>
  <c r="J41" i="2"/>
  <c r="J42" i="2"/>
  <c r="J43" i="2"/>
  <c r="J44" i="2"/>
  <c r="J45" i="2"/>
  <c r="J46" i="2"/>
  <c r="J47" i="2"/>
  <c r="J48" i="2"/>
  <c r="J49" i="2"/>
  <c r="J50" i="2"/>
  <c r="J51" i="2"/>
  <c r="J52" i="2"/>
  <c r="J57" i="2"/>
  <c r="J58" i="2"/>
  <c r="J59" i="2"/>
  <c r="J60" i="2"/>
  <c r="J61" i="2"/>
  <c r="J62" i="2"/>
  <c r="J70" i="2"/>
  <c r="J71" i="2"/>
  <c r="J72" i="2"/>
  <c r="J73" i="2"/>
  <c r="J74" i="2"/>
  <c r="J75" i="2"/>
  <c r="J76" i="2"/>
  <c r="J81" i="2"/>
  <c r="J82" i="2"/>
  <c r="J84" i="2"/>
  <c r="J89" i="2"/>
  <c r="J93" i="2"/>
  <c r="J94" i="2"/>
  <c r="J95" i="2"/>
  <c r="J102" i="2"/>
  <c r="J105" i="2"/>
  <c r="J106" i="2"/>
  <c r="J108" i="2"/>
  <c r="J110" i="2"/>
  <c r="P5" i="2"/>
  <c r="G117" i="2"/>
  <c r="U3" i="2"/>
  <c r="V3" i="2"/>
  <c r="W3" i="2"/>
  <c r="B115" i="2"/>
  <c r="K22" i="2"/>
  <c r="F115" i="2"/>
  <c r="J117" i="2"/>
  <c r="K117" i="2"/>
  <c r="C114" i="2"/>
  <c r="J115" i="2"/>
  <c r="F30" i="2"/>
  <c r="F28" i="2"/>
  <c r="F33" i="2"/>
  <c r="G27" i="2"/>
  <c r="F29" i="2"/>
  <c r="F31" i="2"/>
  <c r="F32" i="2"/>
  <c r="L22" i="2"/>
  <c r="G116" i="2"/>
  <c r="F118" i="2"/>
  <c r="B117" i="2"/>
  <c r="C115" i="2"/>
  <c r="I22" i="2"/>
  <c r="K116" i="2"/>
  <c r="E117" i="2"/>
  <c r="G115" i="2"/>
  <c r="G118" i="2"/>
  <c r="C117" i="2"/>
  <c r="B116" i="2"/>
  <c r="E115" i="2"/>
  <c r="M22" i="2"/>
  <c r="C118" i="2"/>
  <c r="F117" i="2"/>
  <c r="F116" i="2"/>
  <c r="J116" i="2"/>
  <c r="B118" i="2"/>
  <c r="K115" i="2"/>
  <c r="C116" i="2"/>
  <c r="E116" i="2"/>
  <c r="G31" i="2"/>
  <c r="G32" i="2"/>
  <c r="G29" i="2"/>
  <c r="G30" i="2"/>
  <c r="G28" i="2"/>
  <c r="G33" i="2"/>
  <c r="F34" i="2"/>
  <c r="F35" i="2"/>
  <c r="F36" i="2"/>
  <c r="H38" i="2"/>
  <c r="G34" i="2"/>
  <c r="G35" i="2"/>
  <c r="G36" i="2"/>
  <c r="H118" i="2"/>
  <c r="G38" i="2"/>
  <c r="K16" i="2"/>
  <c r="F38" i="2"/>
  <c r="G63" i="2"/>
  <c r="G64" i="2"/>
  <c r="G66" i="2"/>
  <c r="G67" i="2"/>
  <c r="G57" i="2"/>
  <c r="M16" i="2"/>
  <c r="G81" i="2"/>
  <c r="G82" i="2"/>
  <c r="G83" i="2"/>
  <c r="G84" i="2"/>
  <c r="G41" i="2"/>
  <c r="G42" i="2"/>
  <c r="G43" i="2"/>
  <c r="G44" i="2"/>
  <c r="G45" i="2"/>
  <c r="G46" i="2"/>
  <c r="G47" i="2"/>
  <c r="G48" i="2"/>
  <c r="G50" i="2"/>
  <c r="F57" i="2"/>
  <c r="F63" i="2"/>
  <c r="F64" i="2"/>
  <c r="F67" i="2"/>
  <c r="F41" i="2"/>
  <c r="L16" i="2"/>
  <c r="F81" i="2"/>
  <c r="G68" i="2"/>
  <c r="G69" i="2"/>
  <c r="G86" i="2"/>
  <c r="G49" i="2"/>
  <c r="G61" i="2"/>
  <c r="G62" i="2"/>
  <c r="G58" i="2"/>
  <c r="G59" i="2"/>
  <c r="G60" i="2"/>
  <c r="F82" i="2"/>
  <c r="F83" i="2"/>
  <c r="F84" i="2"/>
  <c r="G52" i="2"/>
  <c r="G51" i="2"/>
  <c r="G54" i="2"/>
  <c r="M17" i="2"/>
  <c r="F61" i="2"/>
  <c r="F62" i="2"/>
  <c r="F58" i="2"/>
  <c r="F59" i="2"/>
  <c r="F60" i="2"/>
  <c r="F66" i="2"/>
  <c r="F42" i="2"/>
  <c r="M19" i="2"/>
  <c r="G92" i="2"/>
  <c r="F65" i="2"/>
  <c r="F100" i="2"/>
  <c r="G65" i="2"/>
  <c r="F43" i="2"/>
  <c r="H86" i="2"/>
  <c r="K19" i="2"/>
  <c r="F68" i="2"/>
  <c r="F69" i="2"/>
  <c r="F70" i="2"/>
  <c r="F71" i="2"/>
  <c r="F72" i="2"/>
  <c r="F73" i="2"/>
  <c r="F74" i="2"/>
  <c r="F86" i="2"/>
  <c r="G100" i="2"/>
  <c r="G70" i="2"/>
  <c r="G71" i="2"/>
  <c r="G72" i="2"/>
  <c r="G73" i="2"/>
  <c r="G74" i="2"/>
  <c r="F92" i="2"/>
  <c r="L19" i="2"/>
  <c r="F76" i="2"/>
  <c r="F75" i="2"/>
  <c r="F44" i="2"/>
  <c r="G75" i="2"/>
  <c r="G76" i="2"/>
  <c r="H78" i="2"/>
  <c r="K18" i="2"/>
  <c r="F45" i="2"/>
  <c r="F78" i="2"/>
  <c r="G78" i="2"/>
  <c r="M18" i="2"/>
  <c r="G89" i="2"/>
  <c r="F46" i="2"/>
  <c r="L18" i="2"/>
  <c r="G93" i="2"/>
  <c r="G94" i="2"/>
  <c r="G95" i="2"/>
  <c r="G90" i="2"/>
  <c r="G91" i="2"/>
  <c r="F47" i="2"/>
  <c r="F48" i="2"/>
  <c r="G97" i="2"/>
  <c r="F50" i="2"/>
  <c r="F49" i="2"/>
  <c r="G101" i="2"/>
  <c r="G102" i="2"/>
  <c r="G103" i="2"/>
  <c r="M20" i="2"/>
  <c r="F52" i="2"/>
  <c r="F51" i="2"/>
  <c r="G105" i="2"/>
  <c r="G108" i="2"/>
  <c r="G104" i="2"/>
  <c r="G106" i="2"/>
  <c r="H54" i="2"/>
  <c r="F54" i="2"/>
  <c r="G109" i="2"/>
  <c r="G107" i="2"/>
  <c r="G110" i="2"/>
  <c r="K17" i="2"/>
  <c r="L17" i="2"/>
  <c r="F89" i="2"/>
  <c r="G112" i="2"/>
  <c r="M21" i="2"/>
  <c r="M23" i="2"/>
  <c r="E17" i="2"/>
  <c r="F90" i="2"/>
  <c r="F91" i="2"/>
  <c r="Q145" i="2"/>
  <c r="Q5" i="2"/>
  <c r="Q144" i="2"/>
  <c r="F93" i="2"/>
  <c r="F94" i="2"/>
  <c r="F95" i="2"/>
  <c r="S144" i="2"/>
  <c r="T144" i="2"/>
  <c r="R144" i="2"/>
  <c r="Q6" i="2"/>
  <c r="S5" i="2"/>
  <c r="Q146" i="2"/>
  <c r="S145" i="2"/>
  <c r="R145" i="2"/>
  <c r="T145" i="2"/>
  <c r="F97" i="2"/>
  <c r="H97" i="2"/>
  <c r="S6" i="2"/>
  <c r="Q7" i="2"/>
  <c r="T146" i="2"/>
  <c r="Q147" i="2"/>
  <c r="S146" i="2"/>
  <c r="R146" i="2"/>
  <c r="F101" i="2"/>
  <c r="L20" i="2"/>
  <c r="F103" i="2"/>
  <c r="K20" i="2"/>
  <c r="Q148" i="2"/>
  <c r="T147" i="2"/>
  <c r="S147" i="2"/>
  <c r="R147" i="2"/>
  <c r="S7" i="2"/>
  <c r="Q8" i="2"/>
  <c r="F105" i="2"/>
  <c r="F108" i="2"/>
  <c r="F102" i="2"/>
  <c r="Q9" i="2"/>
  <c r="S8" i="2"/>
  <c r="S148" i="2"/>
  <c r="T148" i="2"/>
  <c r="Q149" i="2"/>
  <c r="R148" i="2"/>
  <c r="F104" i="2"/>
  <c r="Q150" i="2"/>
  <c r="S149" i="2"/>
  <c r="R149" i="2"/>
  <c r="T149" i="2"/>
  <c r="S9" i="2"/>
  <c r="Q10" i="2"/>
  <c r="F106" i="2"/>
  <c r="Q11" i="2"/>
  <c r="S10" i="2"/>
  <c r="S150" i="2"/>
  <c r="R150" i="2"/>
  <c r="Q151" i="2"/>
  <c r="T150" i="2"/>
  <c r="F110" i="2"/>
  <c r="F109" i="2"/>
  <c r="F107" i="2"/>
  <c r="R11" i="2"/>
  <c r="F112" i="2"/>
  <c r="T151" i="2"/>
  <c r="S151" i="2"/>
  <c r="Q152" i="2"/>
  <c r="R151" i="2"/>
  <c r="S11" i="2"/>
  <c r="Q12" i="2"/>
  <c r="R12" i="2"/>
  <c r="E16" i="2"/>
  <c r="L21" i="2"/>
  <c r="L23" i="2"/>
  <c r="R4" i="2"/>
  <c r="R7" i="2"/>
  <c r="R5" i="2"/>
  <c r="R6" i="2"/>
  <c r="R10" i="2"/>
  <c r="H112" i="2"/>
  <c r="R8" i="2"/>
  <c r="R9" i="2"/>
  <c r="T152" i="2"/>
  <c r="Q153" i="2"/>
  <c r="R152" i="2"/>
  <c r="S152" i="2"/>
  <c r="S12" i="2"/>
  <c r="Q13" i="2"/>
  <c r="K21" i="2"/>
  <c r="T6" i="2"/>
  <c r="K23" i="2"/>
  <c r="T7" i="2"/>
  <c r="T8" i="2"/>
  <c r="T9" i="2"/>
  <c r="T5" i="2"/>
  <c r="T4" i="2"/>
  <c r="T10" i="2"/>
  <c r="T11" i="2"/>
  <c r="T12" i="2"/>
  <c r="T13" i="2"/>
  <c r="S4" i="2"/>
  <c r="S13" i="2"/>
  <c r="Q14" i="2"/>
  <c r="R13" i="2"/>
  <c r="Q154" i="2"/>
  <c r="T153" i="2"/>
  <c r="R153" i="2"/>
  <c r="S153" i="2"/>
  <c r="Q155" i="2"/>
  <c r="S154" i="2"/>
  <c r="T154" i="2"/>
  <c r="R154" i="2"/>
  <c r="Q15" i="2"/>
  <c r="S14" i="2"/>
  <c r="R14" i="2"/>
  <c r="T14" i="2"/>
  <c r="T15" i="2"/>
  <c r="S15" i="2"/>
  <c r="R15" i="2"/>
  <c r="Q16" i="2"/>
  <c r="Q156" i="2"/>
  <c r="S155" i="2"/>
  <c r="T155" i="2"/>
  <c r="R155" i="2"/>
  <c r="Q17" i="2"/>
  <c r="T16" i="2"/>
  <c r="S16" i="2"/>
  <c r="R16" i="2"/>
  <c r="R156" i="2"/>
  <c r="Q157" i="2"/>
  <c r="S156" i="2"/>
  <c r="T156" i="2"/>
  <c r="S157" i="2"/>
  <c r="R157" i="2"/>
  <c r="T157" i="2"/>
  <c r="Q158" i="2"/>
  <c r="R17" i="2"/>
  <c r="T17" i="2"/>
  <c r="S17" i="2"/>
  <c r="Q18" i="2"/>
  <c r="R18" i="2"/>
  <c r="T18" i="2"/>
  <c r="S18" i="2"/>
  <c r="Q19" i="2"/>
  <c r="S158" i="2"/>
  <c r="Q159" i="2"/>
  <c r="T158" i="2"/>
  <c r="R158" i="2"/>
  <c r="Q20" i="2"/>
  <c r="R19" i="2"/>
  <c r="S19" i="2"/>
  <c r="T19" i="2"/>
  <c r="T159" i="2"/>
  <c r="Q160" i="2"/>
  <c r="S159" i="2"/>
  <c r="R159" i="2"/>
  <c r="Q161" i="2"/>
  <c r="T160" i="2"/>
  <c r="S160" i="2"/>
  <c r="R160" i="2"/>
  <c r="Q21" i="2"/>
  <c r="T20" i="2"/>
  <c r="R20" i="2"/>
  <c r="S20" i="2"/>
  <c r="Q22" i="2"/>
  <c r="T21" i="2"/>
  <c r="S21" i="2"/>
  <c r="R21" i="2"/>
  <c r="S161" i="2"/>
  <c r="Q162" i="2"/>
  <c r="T161" i="2"/>
  <c r="R161" i="2"/>
  <c r="T162" i="2"/>
  <c r="S162" i="2"/>
  <c r="R162" i="2"/>
  <c r="Q163" i="2"/>
  <c r="T22" i="2"/>
  <c r="Q23" i="2"/>
  <c r="S22" i="2"/>
  <c r="R22" i="2"/>
  <c r="R163" i="2"/>
  <c r="S163" i="2"/>
  <c r="Q164" i="2"/>
  <c r="T163" i="2"/>
  <c r="Q24" i="2"/>
  <c r="S23" i="2"/>
  <c r="R23" i="2"/>
  <c r="T23" i="2"/>
  <c r="R164" i="2"/>
  <c r="Q165" i="2"/>
  <c r="S164" i="2"/>
  <c r="T164" i="2"/>
  <c r="S24" i="2"/>
  <c r="T24" i="2"/>
  <c r="R24" i="2"/>
  <c r="Q25" i="2"/>
  <c r="Q26" i="2"/>
  <c r="T25" i="2"/>
  <c r="S25" i="2"/>
  <c r="R25" i="2"/>
  <c r="Q166" i="2"/>
  <c r="S165" i="2"/>
  <c r="T165" i="2"/>
  <c r="R165" i="2"/>
  <c r="T166" i="2"/>
  <c r="S166" i="2"/>
  <c r="R166" i="2"/>
  <c r="Q167" i="2"/>
  <c r="R26" i="2"/>
  <c r="S26" i="2"/>
  <c r="T26" i="2"/>
  <c r="Q27" i="2"/>
  <c r="T27" i="2"/>
  <c r="R27" i="2"/>
  <c r="Q28" i="2"/>
  <c r="S27" i="2"/>
  <c r="Q168" i="2"/>
  <c r="T167" i="2"/>
  <c r="R167" i="2"/>
  <c r="S167" i="2"/>
  <c r="R168" i="2"/>
  <c r="S168" i="2"/>
  <c r="T168" i="2"/>
  <c r="Q169" i="2"/>
  <c r="S28" i="2"/>
  <c r="R28" i="2"/>
  <c r="T28" i="2"/>
  <c r="Q29" i="2"/>
  <c r="S29" i="2"/>
  <c r="T29" i="2"/>
  <c r="Q30" i="2"/>
  <c r="R29" i="2"/>
  <c r="T169" i="2"/>
  <c r="R169" i="2"/>
  <c r="S169" i="2"/>
  <c r="Q170" i="2"/>
  <c r="T170" i="2"/>
  <c r="Q171" i="2"/>
  <c r="S170" i="2"/>
  <c r="R170" i="2"/>
  <c r="Q31" i="2"/>
  <c r="R30" i="2"/>
  <c r="T30" i="2"/>
  <c r="S30" i="2"/>
  <c r="R171" i="2"/>
  <c r="T171" i="2"/>
  <c r="S171" i="2"/>
  <c r="Q172" i="2"/>
  <c r="T31" i="2"/>
  <c r="Q32" i="2"/>
  <c r="R31" i="2"/>
  <c r="S31" i="2"/>
  <c r="T172" i="2"/>
  <c r="S172" i="2"/>
  <c r="R172" i="2"/>
  <c r="Q173" i="2"/>
  <c r="S32" i="2"/>
  <c r="T32" i="2"/>
  <c r="Q33" i="2"/>
  <c r="R32" i="2"/>
  <c r="T173" i="2"/>
  <c r="R173" i="2"/>
  <c r="S173" i="2"/>
  <c r="Q174" i="2"/>
  <c r="S33" i="2"/>
  <c r="Q34" i="2"/>
  <c r="R33" i="2"/>
  <c r="T33" i="2"/>
  <c r="Q175" i="2"/>
  <c r="R174" i="2"/>
  <c r="T174" i="2"/>
  <c r="S174" i="2"/>
  <c r="Q35" i="2"/>
  <c r="R34" i="2"/>
  <c r="T34" i="2"/>
  <c r="S34" i="2"/>
  <c r="T35" i="2"/>
  <c r="S35" i="2"/>
  <c r="R35" i="2"/>
  <c r="Q36" i="2"/>
  <c r="R175" i="2"/>
  <c r="S175" i="2"/>
  <c r="T175" i="2"/>
  <c r="Q176" i="2"/>
  <c r="Q177" i="2"/>
  <c r="T176" i="2"/>
  <c r="R176" i="2"/>
  <c r="S176" i="2"/>
  <c r="Q37" i="2"/>
  <c r="T36" i="2"/>
  <c r="S36" i="2"/>
  <c r="R36" i="2"/>
  <c r="T37" i="2"/>
  <c r="Q38" i="2"/>
  <c r="R37" i="2"/>
  <c r="S37" i="2"/>
  <c r="S177" i="2"/>
  <c r="R177" i="2"/>
  <c r="Q178" i="2"/>
  <c r="T177" i="2"/>
  <c r="Q179" i="2"/>
  <c r="R178" i="2"/>
  <c r="T178" i="2"/>
  <c r="S178" i="2"/>
  <c r="T38" i="2"/>
  <c r="R38" i="2"/>
  <c r="Q39" i="2"/>
  <c r="S38" i="2"/>
  <c r="R39" i="2"/>
  <c r="Q40" i="2"/>
  <c r="S39" i="2"/>
  <c r="T39" i="2"/>
  <c r="T179" i="2"/>
  <c r="R179" i="2"/>
  <c r="S179" i="2"/>
  <c r="Q180" i="2"/>
  <c r="R180" i="2"/>
  <c r="S180" i="2"/>
  <c r="T180" i="2"/>
  <c r="Q181" i="2"/>
  <c r="T40" i="2"/>
  <c r="R40" i="2"/>
  <c r="Q41" i="2"/>
  <c r="S40" i="2"/>
  <c r="Q182" i="2"/>
  <c r="S181" i="2"/>
  <c r="T181" i="2"/>
  <c r="R181" i="2"/>
  <c r="S41" i="2"/>
  <c r="Q42" i="2"/>
  <c r="R41" i="2"/>
  <c r="T41" i="2"/>
  <c r="T42" i="2"/>
  <c r="Q43" i="2"/>
  <c r="R42" i="2"/>
  <c r="S42" i="2"/>
  <c r="S182" i="2"/>
  <c r="R182" i="2"/>
  <c r="T182" i="2"/>
  <c r="Q183" i="2"/>
  <c r="R183" i="2"/>
  <c r="S183" i="2"/>
  <c r="T183" i="2"/>
  <c r="Q184" i="2"/>
  <c r="R43" i="2"/>
  <c r="Q44" i="2"/>
  <c r="T43" i="2"/>
  <c r="S43" i="2"/>
  <c r="Q185" i="2"/>
  <c r="R184" i="2"/>
  <c r="S184" i="2"/>
  <c r="T184" i="2"/>
  <c r="Q45" i="2"/>
  <c r="R44" i="2"/>
  <c r="T44" i="2"/>
  <c r="S44" i="2"/>
  <c r="S45" i="2"/>
  <c r="Q46" i="2"/>
  <c r="R45" i="2"/>
  <c r="T45" i="2"/>
  <c r="R185" i="2"/>
  <c r="Q186" i="2"/>
  <c r="S185" i="2"/>
  <c r="T185" i="2"/>
  <c r="S186" i="2"/>
  <c r="R186" i="2"/>
  <c r="T186" i="2"/>
  <c r="Q187" i="2"/>
  <c r="R46" i="2"/>
  <c r="T46" i="2"/>
  <c r="Q47" i="2"/>
  <c r="S46" i="2"/>
  <c r="R187" i="2"/>
  <c r="Q188" i="2"/>
  <c r="S187" i="2"/>
  <c r="T187" i="2"/>
  <c r="T47" i="2"/>
  <c r="S47" i="2"/>
  <c r="R47" i="2"/>
  <c r="Q48" i="2"/>
  <c r="T48" i="2"/>
  <c r="S48" i="2"/>
  <c r="R48" i="2"/>
  <c r="Q49" i="2"/>
  <c r="R188" i="2"/>
  <c r="T188" i="2"/>
  <c r="Q189" i="2"/>
  <c r="S188" i="2"/>
  <c r="Q190" i="2"/>
  <c r="R189" i="2"/>
  <c r="S189" i="2"/>
  <c r="T189" i="2"/>
  <c r="T49" i="2"/>
  <c r="Q50" i="2"/>
  <c r="R49" i="2"/>
  <c r="S49" i="2"/>
  <c r="Q51" i="2"/>
  <c r="T50" i="2"/>
  <c r="S50" i="2"/>
  <c r="R50" i="2"/>
  <c r="T190" i="2"/>
  <c r="R190" i="2"/>
  <c r="S190" i="2"/>
  <c r="R51" i="2"/>
  <c r="Q52" i="2"/>
  <c r="S51" i="2"/>
  <c r="T51" i="2"/>
  <c r="R52" i="2"/>
  <c r="S52" i="2"/>
  <c r="T52" i="2"/>
  <c r="Q53" i="2"/>
  <c r="R53" i="2"/>
  <c r="Q54" i="2"/>
  <c r="S53" i="2"/>
  <c r="T53" i="2"/>
  <c r="Q55" i="2"/>
  <c r="S54" i="2"/>
  <c r="T54" i="2"/>
  <c r="R54" i="2"/>
  <c r="T55" i="2"/>
  <c r="R55" i="2"/>
  <c r="S55" i="2"/>
  <c r="Q56" i="2"/>
  <c r="T56" i="2"/>
  <c r="R56" i="2"/>
  <c r="Q57" i="2"/>
  <c r="S56" i="2"/>
  <c r="R57" i="2"/>
  <c r="S57" i="2"/>
  <c r="T57" i="2"/>
  <c r="Q58" i="2"/>
  <c r="R58" i="2"/>
  <c r="S58" i="2"/>
  <c r="T58" i="2"/>
  <c r="Q59" i="2"/>
  <c r="Q60" i="2"/>
  <c r="T59" i="2"/>
  <c r="R59" i="2"/>
  <c r="S59" i="2"/>
  <c r="T60" i="2"/>
  <c r="Q61" i="2"/>
  <c r="R60" i="2"/>
  <c r="S60" i="2"/>
  <c r="R61" i="2"/>
  <c r="T61" i="2"/>
  <c r="Q62" i="2"/>
  <c r="S61" i="2"/>
  <c r="Q63" i="2"/>
  <c r="T62" i="2"/>
  <c r="S62" i="2"/>
  <c r="R62" i="2"/>
  <c r="S63" i="2"/>
  <c r="R63" i="2"/>
  <c r="Q64" i="2"/>
  <c r="T63" i="2"/>
  <c r="T64" i="2"/>
  <c r="S64" i="2"/>
  <c r="R64" i="2"/>
  <c r="Q65" i="2"/>
  <c r="Q66" i="2"/>
  <c r="R65" i="2"/>
  <c r="S65" i="2"/>
  <c r="T65" i="2"/>
  <c r="S66" i="2"/>
  <c r="Q67" i="2"/>
  <c r="R66" i="2"/>
  <c r="T66" i="2"/>
  <c r="S67" i="2"/>
  <c r="R67" i="2"/>
  <c r="T67" i="2"/>
  <c r="Q68" i="2"/>
  <c r="Q69" i="2"/>
  <c r="R68" i="2"/>
  <c r="S68" i="2"/>
  <c r="T68" i="2"/>
  <c r="R69" i="2"/>
  <c r="T69" i="2"/>
  <c r="Q70" i="2"/>
  <c r="S69" i="2"/>
  <c r="S70" i="2"/>
  <c r="T70" i="2"/>
  <c r="R70" i="2"/>
  <c r="Q71" i="2"/>
  <c r="Q72" i="2"/>
  <c r="S71" i="2"/>
  <c r="R71" i="2"/>
  <c r="T71" i="2"/>
  <c r="R72" i="2"/>
  <c r="Q73" i="2"/>
  <c r="S72" i="2"/>
  <c r="T72" i="2"/>
  <c r="Q74" i="2"/>
  <c r="S73" i="2"/>
  <c r="T73" i="2"/>
  <c r="R73" i="2"/>
  <c r="R74" i="2"/>
  <c r="S74" i="2"/>
  <c r="T74" i="2"/>
  <c r="Q75" i="2"/>
  <c r="R75" i="2"/>
  <c r="T75" i="2"/>
  <c r="Q76" i="2"/>
  <c r="S75" i="2"/>
  <c r="Q77" i="2"/>
  <c r="R76" i="2"/>
  <c r="S76" i="2"/>
  <c r="T76" i="2"/>
  <c r="Q78" i="2"/>
  <c r="R77" i="2"/>
  <c r="S77" i="2"/>
  <c r="T77" i="2"/>
  <c r="S78" i="2"/>
  <c r="T78" i="2"/>
  <c r="Q79" i="2"/>
  <c r="R78" i="2"/>
  <c r="S79" i="2"/>
  <c r="Q80" i="2"/>
  <c r="R79" i="2"/>
  <c r="T79" i="2"/>
  <c r="T80" i="2"/>
  <c r="R80" i="2"/>
  <c r="S80" i="2"/>
  <c r="Q81" i="2"/>
  <c r="T81" i="2"/>
  <c r="S81" i="2"/>
  <c r="Q82" i="2"/>
  <c r="R81" i="2"/>
  <c r="S82" i="2"/>
  <c r="Q83" i="2"/>
  <c r="T82" i="2"/>
  <c r="R82" i="2"/>
  <c r="R83" i="2"/>
  <c r="S83" i="2"/>
  <c r="Q84" i="2"/>
  <c r="T83" i="2"/>
  <c r="S84" i="2"/>
  <c r="Q85" i="2"/>
  <c r="T84" i="2"/>
  <c r="R84" i="2"/>
  <c r="S85" i="2"/>
  <c r="R85" i="2"/>
  <c r="Q86" i="2"/>
  <c r="T85" i="2"/>
  <c r="T86" i="2"/>
  <c r="R86" i="2"/>
  <c r="Q87" i="2"/>
  <c r="S86" i="2"/>
  <c r="R87" i="2"/>
  <c r="Q88" i="2"/>
  <c r="S87" i="2"/>
  <c r="T87" i="2"/>
  <c r="T88" i="2"/>
  <c r="R88" i="2"/>
  <c r="Q89" i="2"/>
  <c r="S88" i="2"/>
  <c r="S89" i="2"/>
  <c r="R89" i="2"/>
  <c r="T89" i="2"/>
  <c r="Q90" i="2"/>
  <c r="T90" i="2"/>
  <c r="R90" i="2"/>
  <c r="S90" i="2"/>
  <c r="Q91" i="2"/>
  <c r="S91" i="2"/>
  <c r="R91" i="2"/>
  <c r="Q92" i="2"/>
  <c r="T91" i="2"/>
  <c r="S92" i="2"/>
  <c r="Q93" i="2"/>
  <c r="T92" i="2"/>
  <c r="R92" i="2"/>
  <c r="R93" i="2"/>
  <c r="Q94" i="2"/>
  <c r="S93" i="2"/>
  <c r="T93" i="2"/>
  <c r="R94" i="2"/>
  <c r="S94" i="2"/>
  <c r="T94" i="2"/>
  <c r="Q95" i="2"/>
  <c r="T95" i="2"/>
  <c r="S95" i="2"/>
  <c r="R95" i="2"/>
  <c r="Q96" i="2"/>
  <c r="R96" i="2"/>
  <c r="Q97" i="2"/>
  <c r="T96" i="2"/>
  <c r="S96" i="2"/>
  <c r="T97" i="2"/>
  <c r="Q98" i="2"/>
  <c r="S97" i="2"/>
  <c r="R97" i="2"/>
  <c r="R98" i="2"/>
  <c r="Q99" i="2"/>
  <c r="T98" i="2"/>
  <c r="S98" i="2"/>
  <c r="S99" i="2"/>
  <c r="Q100" i="2"/>
  <c r="T99" i="2"/>
  <c r="R99" i="2"/>
  <c r="T100" i="2"/>
  <c r="R100" i="2"/>
  <c r="S100" i="2"/>
  <c r="Q101" i="2"/>
  <c r="T101" i="2"/>
  <c r="Q102" i="2"/>
  <c r="S101" i="2"/>
  <c r="R101" i="2"/>
  <c r="T102" i="2"/>
  <c r="Q103" i="2"/>
  <c r="R102" i="2"/>
  <c r="S102" i="2"/>
  <c r="S103" i="2"/>
  <c r="Q104" i="2"/>
  <c r="T103" i="2"/>
  <c r="R103" i="2"/>
  <c r="R104" i="2"/>
  <c r="S104" i="2"/>
  <c r="T104" i="2"/>
  <c r="Q105" i="2"/>
  <c r="Q106" i="2"/>
  <c r="T105" i="2"/>
  <c r="R105" i="2"/>
  <c r="S105" i="2"/>
  <c r="S106" i="2"/>
  <c r="Q107" i="2"/>
  <c r="R106" i="2"/>
  <c r="T106" i="2"/>
  <c r="T107" i="2"/>
  <c r="R107" i="2"/>
  <c r="S107" i="2"/>
  <c r="Q108" i="2"/>
  <c r="S108" i="2"/>
  <c r="T108" i="2"/>
  <c r="Q109" i="2"/>
  <c r="R108" i="2"/>
  <c r="T109" i="2"/>
  <c r="R109" i="2"/>
  <c r="Q110" i="2"/>
  <c r="S109" i="2"/>
  <c r="T110" i="2"/>
  <c r="S110" i="2"/>
  <c r="R110" i="2"/>
  <c r="Q111" i="2"/>
  <c r="T111" i="2"/>
  <c r="R111" i="2"/>
  <c r="S111" i="2"/>
  <c r="Q112" i="2"/>
  <c r="R112" i="2"/>
  <c r="Q113" i="2"/>
  <c r="S112" i="2"/>
  <c r="T112" i="2"/>
  <c r="Q114" i="2"/>
  <c r="S113" i="2"/>
  <c r="T113" i="2"/>
  <c r="R113" i="2"/>
  <c r="R114" i="2"/>
  <c r="T114" i="2"/>
  <c r="S114" i="2"/>
  <c r="Q115" i="2"/>
  <c r="Q116" i="2"/>
  <c r="S115" i="2"/>
  <c r="R115" i="2"/>
  <c r="T115" i="2"/>
  <c r="T116" i="2"/>
  <c r="R116" i="2"/>
  <c r="Q117" i="2"/>
  <c r="S116" i="2"/>
  <c r="S117" i="2"/>
  <c r="Q118" i="2"/>
  <c r="R117" i="2"/>
  <c r="T117" i="2"/>
  <c r="S118" i="2"/>
  <c r="T118" i="2"/>
  <c r="R118" i="2"/>
  <c r="Q119" i="2"/>
  <c r="R119" i="2"/>
  <c r="S119" i="2"/>
  <c r="Q120" i="2"/>
  <c r="T119" i="2"/>
  <c r="T120" i="2"/>
  <c r="R120" i="2"/>
  <c r="S120" i="2"/>
  <c r="Q121" i="2"/>
  <c r="Q122" i="2"/>
  <c r="T121" i="2"/>
  <c r="S121" i="2"/>
  <c r="R121" i="2"/>
  <c r="S122" i="2"/>
  <c r="T122" i="2"/>
  <c r="Q123" i="2"/>
  <c r="R122" i="2"/>
  <c r="R123" i="2"/>
  <c r="T123" i="2"/>
  <c r="Q124" i="2"/>
  <c r="S123" i="2"/>
  <c r="R124" i="2"/>
  <c r="Q125" i="2"/>
  <c r="T124" i="2"/>
  <c r="S124" i="2"/>
  <c r="Q126" i="2"/>
  <c r="T125" i="2"/>
  <c r="S125" i="2"/>
  <c r="R125" i="2"/>
  <c r="S126" i="2"/>
  <c r="Q127" i="2"/>
  <c r="T126" i="2"/>
  <c r="R126" i="2"/>
  <c r="S127" i="2"/>
  <c r="T127" i="2"/>
  <c r="Q128" i="2"/>
  <c r="R127" i="2"/>
  <c r="T128" i="2"/>
  <c r="S128" i="2"/>
  <c r="Q129" i="2"/>
  <c r="R128" i="2"/>
  <c r="Q130" i="2"/>
  <c r="R129" i="2"/>
  <c r="T129" i="2"/>
  <c r="S129" i="2"/>
  <c r="S130" i="2"/>
  <c r="T130" i="2"/>
  <c r="Q131" i="2"/>
  <c r="Q132" i="2"/>
  <c r="R130" i="2"/>
  <c r="S132" i="2"/>
  <c r="R132" i="2"/>
  <c r="T132" i="2"/>
  <c r="Q133" i="2"/>
  <c r="R131" i="2"/>
  <c r="S131" i="2"/>
  <c r="T131" i="2"/>
  <c r="T133" i="2"/>
  <c r="S133" i="2"/>
  <c r="R133" i="2"/>
  <c r="Q134" i="2"/>
  <c r="T134" i="2"/>
  <c r="R134" i="2"/>
  <c r="Q135" i="2"/>
  <c r="S134" i="2"/>
  <c r="S135" i="2"/>
  <c r="R135" i="2"/>
  <c r="Q136" i="2"/>
  <c r="T135" i="2"/>
  <c r="R136" i="2"/>
  <c r="S136" i="2"/>
  <c r="T136" i="2"/>
  <c r="Q137" i="2"/>
  <c r="T137" i="2"/>
  <c r="Q138" i="2"/>
  <c r="S137" i="2"/>
  <c r="R137" i="2"/>
  <c r="S138" i="2"/>
  <c r="Q139" i="2"/>
  <c r="T138" i="2"/>
  <c r="R138" i="2"/>
  <c r="Q140" i="2"/>
  <c r="R139" i="2"/>
  <c r="S139" i="2"/>
  <c r="T139" i="2"/>
  <c r="T140" i="2"/>
  <c r="R140" i="2"/>
  <c r="Q141" i="2"/>
  <c r="S140" i="2"/>
  <c r="T141" i="2"/>
  <c r="Q142" i="2"/>
  <c r="S141" i="2"/>
  <c r="R141" i="2"/>
  <c r="T142" i="2"/>
  <c r="Q143" i="2"/>
  <c r="S142" i="2"/>
  <c r="R142" i="2"/>
  <c r="S143" i="2"/>
  <c r="S191" i="2"/>
  <c r="V157" i="2"/>
  <c r="R143" i="2"/>
  <c r="T143" i="2"/>
  <c r="T191" i="2"/>
  <c r="V155" i="2"/>
  <c r="V187" i="2"/>
  <c r="V190" i="2"/>
  <c r="V176" i="2"/>
  <c r="V185" i="2"/>
  <c r="V177" i="2"/>
  <c r="V159" i="2"/>
  <c r="V142" i="2"/>
  <c r="V143" i="2"/>
  <c r="V172" i="2"/>
  <c r="V178" i="2"/>
  <c r="V156" i="2"/>
  <c r="V149" i="2"/>
  <c r="V158" i="2"/>
  <c r="V171" i="2"/>
  <c r="V160" i="2"/>
  <c r="V151" i="2"/>
  <c r="V184" i="2"/>
  <c r="V147" i="2"/>
  <c r="V189" i="2"/>
  <c r="W171" i="2"/>
  <c r="V162" i="2"/>
  <c r="V167" i="2"/>
  <c r="V161" i="2"/>
  <c r="V168" i="2"/>
  <c r="V154" i="2"/>
  <c r="V188" i="2"/>
  <c r="V166" i="2"/>
  <c r="V175" i="2"/>
  <c r="V150" i="2"/>
  <c r="V181" i="2"/>
  <c r="V152" i="2"/>
  <c r="V153" i="2"/>
  <c r="V186" i="2"/>
  <c r="V191" i="2"/>
  <c r="W162" i="2"/>
  <c r="V148" i="2"/>
  <c r="V182" i="2"/>
  <c r="V173" i="2"/>
  <c r="V183" i="2"/>
  <c r="V180" i="2"/>
  <c r="V163" i="2"/>
  <c r="V170" i="2"/>
  <c r="V164" i="2"/>
  <c r="V145" i="2"/>
  <c r="V165" i="2"/>
  <c r="V146" i="2"/>
  <c r="V144" i="2"/>
  <c r="V179" i="2"/>
  <c r="V169" i="2"/>
  <c r="V174" i="2"/>
  <c r="W160" i="2"/>
  <c r="W151" i="2"/>
  <c r="W186" i="2"/>
  <c r="W155" i="2"/>
  <c r="W153" i="2"/>
  <c r="W154" i="2"/>
  <c r="W191" i="2"/>
  <c r="W144" i="2"/>
  <c r="W167" i="2"/>
  <c r="W181" i="2"/>
  <c r="V137" i="2"/>
  <c r="W57" i="2"/>
  <c r="W24" i="2"/>
  <c r="W51" i="2"/>
  <c r="W109" i="2"/>
  <c r="W82" i="2"/>
  <c r="V113" i="2"/>
  <c r="W6" i="2"/>
  <c r="V44" i="2"/>
  <c r="V90" i="2"/>
  <c r="V122" i="2"/>
  <c r="W94" i="2"/>
  <c r="W41" i="2"/>
  <c r="V121" i="2"/>
  <c r="V36" i="2"/>
  <c r="V42" i="2"/>
  <c r="W44" i="2"/>
  <c r="W106" i="2"/>
  <c r="V58" i="2"/>
  <c r="V32" i="2"/>
  <c r="W87" i="2"/>
  <c r="V99" i="2"/>
  <c r="W91" i="2"/>
  <c r="W27" i="2"/>
  <c r="W39" i="2"/>
  <c r="V35" i="2"/>
  <c r="W58" i="2"/>
  <c r="W37" i="2"/>
  <c r="V112" i="2"/>
  <c r="V135" i="2"/>
  <c r="W50" i="2"/>
  <c r="W132" i="2"/>
  <c r="W15" i="2"/>
  <c r="V133" i="2"/>
  <c r="W105" i="2"/>
  <c r="V97" i="2"/>
  <c r="W52" i="2"/>
  <c r="W79" i="2"/>
  <c r="W85" i="2"/>
  <c r="V47" i="2"/>
  <c r="W26" i="2"/>
  <c r="V45" i="2"/>
  <c r="W16" i="2"/>
  <c r="V132" i="2"/>
  <c r="V18" i="2"/>
  <c r="V49" i="2"/>
  <c r="W134" i="2"/>
  <c r="W5" i="2"/>
  <c r="V64" i="2"/>
  <c r="W60" i="2"/>
  <c r="V8" i="2"/>
  <c r="V52" i="2"/>
  <c r="W75" i="2"/>
  <c r="V93" i="2"/>
  <c r="V82" i="2"/>
  <c r="V22" i="2"/>
  <c r="W88" i="2"/>
  <c r="V30" i="2"/>
  <c r="V53" i="2"/>
  <c r="W102" i="2"/>
  <c r="V108" i="2"/>
  <c r="W35" i="2"/>
  <c r="W128" i="2"/>
  <c r="V98" i="2"/>
  <c r="W107" i="2"/>
  <c r="W92" i="2"/>
  <c r="V10" i="2"/>
  <c r="W48" i="2"/>
  <c r="V114" i="2"/>
  <c r="W61" i="2"/>
  <c r="V138" i="2"/>
  <c r="W122" i="2"/>
  <c r="V15" i="2"/>
  <c r="W78" i="2"/>
  <c r="W110" i="2"/>
  <c r="W101" i="2"/>
  <c r="W84" i="2"/>
  <c r="V11" i="2"/>
  <c r="W4" i="2"/>
  <c r="V55" i="2"/>
  <c r="W42" i="2"/>
  <c r="V48" i="2"/>
  <c r="W68" i="2"/>
  <c r="W123" i="2"/>
  <c r="W124" i="2"/>
  <c r="V38" i="2"/>
  <c r="V126" i="2"/>
  <c r="V12" i="2"/>
  <c r="W23" i="2"/>
  <c r="V43" i="2"/>
  <c r="W12" i="2"/>
  <c r="V26" i="2"/>
  <c r="W139" i="2"/>
  <c r="W120" i="2"/>
  <c r="V76" i="2"/>
  <c r="W108" i="2"/>
  <c r="V127" i="2"/>
  <c r="W76" i="2"/>
  <c r="W95" i="2"/>
  <c r="W136" i="2"/>
  <c r="V110" i="2"/>
  <c r="V141" i="2"/>
  <c r="W111" i="2"/>
  <c r="V46" i="2"/>
  <c r="V63" i="2"/>
  <c r="V130" i="2"/>
  <c r="V102" i="2"/>
  <c r="W98" i="2"/>
  <c r="V16" i="2"/>
  <c r="V62" i="2"/>
  <c r="W112" i="2"/>
  <c r="W25" i="2"/>
  <c r="V106" i="2"/>
  <c r="W100" i="2"/>
  <c r="V24" i="2"/>
  <c r="W8" i="2"/>
  <c r="V41" i="2"/>
  <c r="W54" i="2"/>
  <c r="W69" i="2"/>
  <c r="V70" i="2"/>
  <c r="V104" i="2"/>
  <c r="W17" i="2"/>
  <c r="W118" i="2"/>
  <c r="V75" i="2"/>
  <c r="W13" i="2"/>
  <c r="W71" i="2"/>
  <c r="V50" i="2"/>
  <c r="V89" i="2"/>
  <c r="V94" i="2"/>
  <c r="W62" i="2"/>
  <c r="W99" i="2"/>
  <c r="V28" i="2"/>
  <c r="V117" i="2"/>
  <c r="W56" i="2"/>
  <c r="V61" i="2"/>
  <c r="W127" i="2"/>
  <c r="W34" i="2"/>
  <c r="V134" i="2"/>
  <c r="W74" i="2"/>
  <c r="W45" i="2"/>
  <c r="W104" i="2"/>
  <c r="W11" i="2"/>
  <c r="W97" i="2"/>
  <c r="V25" i="2"/>
  <c r="V101" i="2"/>
  <c r="W55" i="2"/>
  <c r="W96" i="2"/>
  <c r="W114" i="2"/>
  <c r="V74" i="2"/>
  <c r="V27" i="2"/>
  <c r="V59" i="2"/>
  <c r="W81" i="2"/>
  <c r="W29" i="2"/>
  <c r="W70" i="2"/>
  <c r="V81" i="2"/>
  <c r="V105" i="2"/>
  <c r="V67" i="2"/>
  <c r="V29" i="2"/>
  <c r="V80" i="2"/>
  <c r="W18" i="2"/>
  <c r="W66" i="2"/>
  <c r="W131" i="2"/>
  <c r="V139" i="2"/>
  <c r="V118" i="2"/>
  <c r="W138" i="2"/>
  <c r="V140" i="2"/>
  <c r="W28" i="2"/>
  <c r="V96" i="2"/>
  <c r="W63" i="2"/>
  <c r="W126" i="2"/>
  <c r="W20" i="2"/>
  <c r="W103" i="2"/>
  <c r="W125" i="2"/>
  <c r="W113" i="2"/>
  <c r="V57" i="2"/>
  <c r="V60" i="2"/>
  <c r="V131" i="2"/>
  <c r="V111" i="2"/>
  <c r="W43" i="2"/>
  <c r="V37" i="2"/>
  <c r="V128" i="2"/>
  <c r="W38" i="2"/>
  <c r="W65" i="2"/>
  <c r="V6" i="2"/>
  <c r="V109" i="2"/>
  <c r="W140" i="2"/>
  <c r="V56" i="2"/>
  <c r="W30" i="2"/>
  <c r="V120" i="2"/>
  <c r="W130" i="2"/>
  <c r="V83" i="2"/>
  <c r="V5" i="2"/>
  <c r="W72" i="2"/>
  <c r="W7" i="2"/>
  <c r="W135" i="2"/>
  <c r="V69" i="2"/>
  <c r="W40" i="2"/>
  <c r="W116" i="2"/>
  <c r="W32" i="2"/>
  <c r="W73" i="2"/>
  <c r="V136" i="2"/>
  <c r="V95" i="2"/>
  <c r="W86" i="2"/>
  <c r="W83" i="2"/>
  <c r="W67" i="2"/>
  <c r="V91" i="2"/>
  <c r="V84" i="2"/>
  <c r="W22" i="2"/>
  <c r="W31" i="2"/>
  <c r="W49" i="2"/>
  <c r="V129" i="2"/>
  <c r="W77" i="2"/>
  <c r="V13" i="2"/>
  <c r="W133" i="2"/>
  <c r="V85" i="2"/>
  <c r="V86" i="2"/>
  <c r="V125" i="2"/>
  <c r="V78" i="2"/>
  <c r="W119" i="2"/>
  <c r="V87" i="2"/>
  <c r="V34" i="2"/>
  <c r="W10" i="2"/>
  <c r="W80" i="2"/>
  <c r="V40" i="2"/>
  <c r="V77" i="2"/>
  <c r="W115" i="2"/>
  <c r="V54" i="2"/>
  <c r="V65" i="2"/>
  <c r="W53" i="2"/>
  <c r="W36" i="2"/>
  <c r="V124" i="2"/>
  <c r="V88" i="2"/>
  <c r="W9" i="2"/>
  <c r="W19" i="2"/>
  <c r="W129" i="2"/>
  <c r="V14" i="2"/>
  <c r="W89" i="2"/>
  <c r="V66" i="2"/>
  <c r="V19" i="2"/>
  <c r="V21" i="2"/>
  <c r="V103" i="2"/>
  <c r="V39" i="2"/>
  <c r="V7" i="2"/>
  <c r="V100" i="2"/>
  <c r="W33" i="2"/>
  <c r="V33" i="2"/>
  <c r="V72" i="2"/>
  <c r="V73" i="2"/>
  <c r="V107" i="2"/>
  <c r="W121" i="2"/>
  <c r="W137" i="2"/>
  <c r="V71" i="2"/>
  <c r="V115" i="2"/>
  <c r="W46" i="2"/>
  <c r="W90" i="2"/>
  <c r="W14" i="2"/>
  <c r="W64" i="2"/>
  <c r="V17" i="2"/>
  <c r="V79" i="2"/>
  <c r="V4" i="2"/>
  <c r="W47" i="2"/>
  <c r="V116" i="2"/>
  <c r="W117" i="2"/>
  <c r="V123" i="2"/>
  <c r="V9" i="2"/>
  <c r="W93" i="2"/>
  <c r="V68" i="2"/>
  <c r="V92" i="2"/>
  <c r="W141" i="2"/>
  <c r="W59" i="2"/>
  <c r="V119" i="2"/>
  <c r="W21" i="2"/>
  <c r="V20" i="2"/>
  <c r="V31" i="2"/>
  <c r="V23" i="2"/>
  <c r="V51" i="2"/>
  <c r="W150" i="2"/>
  <c r="W161" i="2"/>
  <c r="W149" i="2"/>
  <c r="W184" i="2"/>
  <c r="W163" i="2"/>
  <c r="W152" i="2"/>
  <c r="W180" i="2"/>
  <c r="W143" i="2"/>
  <c r="W168" i="2"/>
  <c r="W145" i="2"/>
  <c r="W190" i="2"/>
  <c r="W169" i="2"/>
  <c r="W158" i="2"/>
  <c r="R191" i="2"/>
  <c r="U149" i="2"/>
  <c r="U166" i="2"/>
  <c r="U151" i="2"/>
  <c r="W172" i="2"/>
  <c r="W187" i="2"/>
  <c r="W182" i="2"/>
  <c r="W157" i="2"/>
  <c r="W179" i="2"/>
  <c r="W146" i="2"/>
  <c r="W189" i="2"/>
  <c r="W147" i="2"/>
  <c r="W178" i="2"/>
  <c r="W159" i="2"/>
  <c r="W185" i="2"/>
  <c r="W166" i="2"/>
  <c r="W176" i="2"/>
  <c r="U144" i="2"/>
  <c r="W175" i="2"/>
  <c r="W164" i="2"/>
  <c r="W177" i="2"/>
  <c r="W142" i="2"/>
  <c r="W156" i="2"/>
  <c r="W174" i="2"/>
  <c r="W173" i="2"/>
  <c r="W183" i="2"/>
  <c r="W165" i="2"/>
  <c r="W148" i="2"/>
  <c r="W170" i="2"/>
  <c r="W188" i="2"/>
  <c r="U154" i="2"/>
  <c r="U183" i="2"/>
  <c r="U145" i="2"/>
  <c r="U160" i="2"/>
  <c r="U185" i="2"/>
  <c r="U158" i="2"/>
  <c r="U184" i="2"/>
  <c r="U150" i="2"/>
  <c r="U152" i="2"/>
  <c r="U161" i="2"/>
  <c r="U157" i="2"/>
  <c r="U171" i="2"/>
  <c r="U190" i="2"/>
  <c r="U156" i="2"/>
  <c r="U172" i="2"/>
  <c r="U147" i="2"/>
  <c r="U168" i="2"/>
  <c r="U155" i="2"/>
  <c r="U188" i="2"/>
  <c r="U179" i="2"/>
  <c r="U175" i="2"/>
  <c r="U169" i="2"/>
  <c r="U176" i="2"/>
  <c r="U178" i="2"/>
  <c r="U143" i="2"/>
  <c r="U186" i="2"/>
  <c r="U148" i="2"/>
  <c r="U187" i="2"/>
  <c r="U134" i="2"/>
  <c r="U129" i="2"/>
  <c r="U37" i="2"/>
  <c r="U93" i="2"/>
  <c r="U46" i="2"/>
  <c r="U25" i="2"/>
  <c r="U14" i="2"/>
  <c r="U138" i="2"/>
  <c r="U110" i="2"/>
  <c r="U36" i="2"/>
  <c r="U59" i="2"/>
  <c r="U30" i="2"/>
  <c r="U122" i="2"/>
  <c r="U32" i="2"/>
  <c r="U114" i="2"/>
  <c r="U63" i="2"/>
  <c r="U81" i="2"/>
  <c r="U57" i="2"/>
  <c r="U118" i="2"/>
  <c r="U120" i="2"/>
  <c r="U65" i="2"/>
  <c r="U119" i="2"/>
  <c r="U85" i="2"/>
  <c r="U50" i="2"/>
  <c r="U115" i="2"/>
  <c r="U91" i="2"/>
  <c r="U104" i="2"/>
  <c r="U17" i="2"/>
  <c r="U139" i="2"/>
  <c r="U126" i="2"/>
  <c r="U31" i="2"/>
  <c r="U62" i="2"/>
  <c r="U53" i="2"/>
  <c r="U100" i="2"/>
  <c r="U121" i="2"/>
  <c r="U9" i="2"/>
  <c r="U92" i="2"/>
  <c r="U94" i="2"/>
  <c r="U40" i="2"/>
  <c r="U136" i="2"/>
  <c r="U42" i="2"/>
  <c r="U108" i="2"/>
  <c r="U127" i="2"/>
  <c r="U84" i="2"/>
  <c r="U13" i="2"/>
  <c r="U106" i="2"/>
  <c r="U137" i="2"/>
  <c r="U33" i="2"/>
  <c r="U140" i="2"/>
  <c r="U44" i="2"/>
  <c r="U109" i="2"/>
  <c r="U71" i="2"/>
  <c r="U124" i="2"/>
  <c r="U112" i="2"/>
  <c r="U38" i="2"/>
  <c r="U54" i="2"/>
  <c r="U87" i="2"/>
  <c r="U101" i="2"/>
  <c r="U69" i="2"/>
  <c r="U76" i="2"/>
  <c r="U105" i="2"/>
  <c r="U41" i="2"/>
  <c r="U23" i="2"/>
  <c r="U102" i="2"/>
  <c r="U73" i="2"/>
  <c r="U48" i="2"/>
  <c r="U113" i="2"/>
  <c r="U39" i="2"/>
  <c r="U45" i="2"/>
  <c r="U78" i="2"/>
  <c r="U80" i="2"/>
  <c r="U51" i="2"/>
  <c r="U67" i="2"/>
  <c r="U74" i="2"/>
  <c r="U27" i="2"/>
  <c r="U128" i="2"/>
  <c r="U35" i="2"/>
  <c r="U60" i="2"/>
  <c r="U61" i="2"/>
  <c r="U90" i="2"/>
  <c r="U131" i="2"/>
  <c r="U19" i="2"/>
  <c r="U5" i="2"/>
  <c r="U82" i="2"/>
  <c r="U18" i="2"/>
  <c r="U8" i="2"/>
  <c r="U75" i="2"/>
  <c r="U72" i="2"/>
  <c r="U28" i="2"/>
  <c r="U68" i="2"/>
  <c r="U29" i="2"/>
  <c r="U130" i="2"/>
  <c r="U96" i="2"/>
  <c r="U117" i="2"/>
  <c r="U133" i="2"/>
  <c r="U64" i="2"/>
  <c r="U24" i="2"/>
  <c r="U107" i="2"/>
  <c r="U98" i="2"/>
  <c r="U47" i="2"/>
  <c r="U89" i="2"/>
  <c r="U21" i="2"/>
  <c r="U111" i="2"/>
  <c r="U56" i="2"/>
  <c r="U20" i="2"/>
  <c r="U11" i="2"/>
  <c r="U4" i="2"/>
  <c r="U22" i="2"/>
  <c r="U86" i="2"/>
  <c r="U135" i="2"/>
  <c r="U97" i="2"/>
  <c r="U70" i="2"/>
  <c r="U10" i="2"/>
  <c r="U7" i="2"/>
  <c r="U79" i="2"/>
  <c r="U103" i="2"/>
  <c r="U66" i="2"/>
  <c r="U34" i="2"/>
  <c r="U26" i="2"/>
  <c r="U12" i="2"/>
  <c r="U116" i="2"/>
  <c r="U55" i="2"/>
  <c r="U88" i="2"/>
  <c r="U15" i="2"/>
  <c r="U58" i="2"/>
  <c r="U123" i="2"/>
  <c r="U132" i="2"/>
  <c r="U6" i="2"/>
  <c r="U43" i="2"/>
  <c r="U95" i="2"/>
  <c r="U77" i="2"/>
  <c r="U49" i="2"/>
  <c r="U52" i="2"/>
  <c r="U16" i="2"/>
  <c r="U125" i="2"/>
  <c r="U99" i="2"/>
  <c r="U83" i="2"/>
  <c r="U142" i="2"/>
  <c r="U141" i="2"/>
  <c r="U167" i="2"/>
  <c r="U182" i="2"/>
  <c r="U170" i="2"/>
  <c r="U173" i="2"/>
  <c r="U153" i="2"/>
  <c r="U146" i="2"/>
  <c r="U180" i="2"/>
  <c r="U164" i="2"/>
  <c r="U191" i="2"/>
  <c r="U163" i="2"/>
  <c r="U177" i="2"/>
  <c r="U165" i="2"/>
  <c r="U181" i="2"/>
  <c r="U162" i="2"/>
  <c r="U174" i="2"/>
  <c r="U189" i="2"/>
  <c r="U159" i="2"/>
</calcChain>
</file>

<file path=xl/comments1.xml><?xml version="1.0" encoding="utf-8"?>
<comments xmlns="http://schemas.openxmlformats.org/spreadsheetml/2006/main">
  <authors>
    <author>BAvis</author>
    <author>Sierd Westerfield</author>
    <author>jubij</author>
  </authors>
  <commentList>
    <comment ref="J1" authorId="0" shapeId="0">
      <text>
        <r>
          <rPr>
            <b/>
            <sz val="12"/>
            <color indexed="81"/>
            <rFont val="Tahoma"/>
            <family val="2"/>
          </rPr>
          <t>Gebruiksinstructie planningssheet</t>
        </r>
        <r>
          <rPr>
            <b/>
            <sz val="10"/>
            <color indexed="81"/>
            <rFont val="Tahoma"/>
            <family val="2"/>
          </rPr>
          <t xml:space="preserve">
Invoer van de Initiele planning
</t>
        </r>
        <r>
          <rPr>
            <sz val="10"/>
            <color indexed="81"/>
            <rFont val="Tahoma"/>
            <family val="2"/>
          </rPr>
          <t>Voor een initiele planning worden de oranje velden ingevuld:
   1. startdatum
   2. doorlooptijden
De planning en einddatum wordt dan direct voor u doorgerekend. Indien het voor uw project gewenst is, kunnen ook de afhankelijkheden worden aangepast (max 3 afhankelijkheden).</t>
        </r>
        <r>
          <rPr>
            <b/>
            <sz val="10"/>
            <color indexed="81"/>
            <rFont val="Tahoma"/>
            <family val="2"/>
          </rPr>
          <t xml:space="preserve">
Bijhouden planning tijdens traject
</t>
        </r>
        <r>
          <rPr>
            <sz val="10"/>
            <color indexed="81"/>
            <rFont val="Tahoma"/>
            <family val="2"/>
          </rPr>
          <t>Tijdens het traject worden de "Datum gereed" velden (gele velden) ingevoerd. Op basis hiervan wordt het percentage gereed berekend en worden de prognose en verwachte einddatum aangepast.</t>
        </r>
        <r>
          <rPr>
            <b/>
            <sz val="10"/>
            <color indexed="81"/>
            <rFont val="Tahoma"/>
            <family val="2"/>
          </rPr>
          <t xml:space="preserve">
Extra informatie in de sheet
</t>
        </r>
        <r>
          <rPr>
            <sz val="10"/>
            <color indexed="81"/>
            <rFont val="Tahoma"/>
            <family val="2"/>
          </rPr>
          <t>De sheet biedt extra informatie door te linken naar locaties  waar extra informatie te vinden is, bijv. op de Logius website. Verder is bij sommige stappen extra uitleg opgenomen in de toelichting. U ziet deze door met uw muis over het veld te gaan.</t>
        </r>
        <r>
          <rPr>
            <b/>
            <sz val="10"/>
            <color indexed="81"/>
            <rFont val="Tahoma"/>
            <family val="2"/>
          </rPr>
          <t xml:space="preserve"> 
Let op! Rekenvelden werken niet; Analyses toolpack (VB)
</t>
        </r>
        <r>
          <rPr>
            <sz val="10"/>
            <color indexed="81"/>
            <rFont val="Tahoma"/>
            <family val="2"/>
          </rPr>
          <t>In organisaties staat in Excel de Analyses toolpak en Analyses toolpack VBA uit. Voor het goed doorberekenen van de data moeten deze aan staan. U vindt dit onder de Office-knop -&gt; Kies Opties voor Excel -&gt;selecteer Invoegtoepassingen.</t>
        </r>
        <r>
          <rPr>
            <b/>
            <sz val="10"/>
            <color indexed="81"/>
            <rFont val="Tahoma"/>
            <family val="2"/>
          </rPr>
          <t xml:space="preserve">
Let op! Aanpassing van de sheet
</t>
        </r>
        <r>
          <rPr>
            <sz val="10"/>
            <color indexed="81"/>
            <rFont val="Tahoma"/>
            <family val="2"/>
          </rPr>
          <t xml:space="preserve">Aanpassing van de sheet is complex wegens vele berekeningen onder water (bijv. rekenblad in kolom M-X). Indien het echt noodzakelijk is om een rij toe te voegen, zie de instructie onder aan de pagina. </t>
        </r>
      </text>
    </comment>
    <comment ref="L13" authorId="1" shapeId="0">
      <text>
        <r>
          <rPr>
            <b/>
            <sz val="9"/>
            <color indexed="81"/>
            <rFont val="Arial"/>
            <family val="2"/>
          </rPr>
          <t xml:space="preserve">Datum is van invloed op de prognose. Alle niet ingevulde data worden als niet gehaald beschouwd
</t>
        </r>
      </text>
    </comment>
    <comment ref="E14" authorId="1" shapeId="0">
      <text>
        <r>
          <rPr>
            <sz val="8"/>
            <color indexed="81"/>
            <rFont val="Tahoma"/>
            <family val="2"/>
          </rPr>
          <t>Type A: volledig gebruik DigiInkoop.
Type B: eigen inkoop systeem.</t>
        </r>
      </text>
    </comment>
    <comment ref="E15" authorId="1" shapeId="0">
      <text>
        <r>
          <rPr>
            <b/>
            <sz val="9"/>
            <color indexed="81"/>
            <rFont val="Arial"/>
            <family val="2"/>
          </rPr>
          <t>Start van het project. Uitgangspunt voor de planning einddatum</t>
        </r>
      </text>
    </comment>
    <comment ref="M16" authorId="1" shapeId="0">
      <text>
        <r>
          <rPr>
            <b/>
            <sz val="8"/>
            <color indexed="81"/>
            <rFont val="Tahoma"/>
            <family val="2"/>
          </rPr>
          <t>Wordt oranje bij overschrijding datum planning. Wordt rood bij overschrijding datum met meer dan 14 dagen</t>
        </r>
      </text>
    </comment>
    <comment ref="E25" authorId="2" shapeId="0">
      <text>
        <r>
          <rPr>
            <b/>
            <sz val="8"/>
            <color indexed="81"/>
            <rFont val="Tahoma"/>
            <family val="2"/>
          </rPr>
          <t>Actiehouder</t>
        </r>
        <r>
          <rPr>
            <sz val="8"/>
            <color indexed="81"/>
            <rFont val="Tahoma"/>
            <family val="2"/>
          </rPr>
          <t xml:space="preserve">
De actiehouder is verantwoordelijk voor het afronden van zijn taak</t>
        </r>
      </text>
    </comment>
    <comment ref="H25" authorId="1" shapeId="0">
      <text>
        <r>
          <rPr>
            <sz val="8"/>
            <color indexed="81"/>
            <rFont val="Tahoma"/>
            <family val="2"/>
          </rPr>
          <t>Vul de datum voor elk veld dat gereed is in. De prognose en verwachte einddatum wordt aan de hand van dit veld bepaald.</t>
        </r>
      </text>
    </comment>
    <comment ref="J25" authorId="0" shapeId="0">
      <text>
        <r>
          <rPr>
            <sz val="8"/>
            <color indexed="81"/>
            <rFont val="Tahoma"/>
            <family val="2"/>
          </rPr>
          <t>Deze kolom bevat een inschatting van de doorlooptijd. U kunt deze zelf naar eigen inzicht wijzigen.</t>
        </r>
      </text>
    </comment>
    <comment ref="K25" authorId="0" shapeId="0">
      <text>
        <r>
          <rPr>
            <sz val="8"/>
            <color indexed="81"/>
            <rFont val="Tahoma"/>
            <family val="2"/>
          </rPr>
          <t>Om met een stap te kunnen beginnen moeten andere stappen zijn afgerond. Deze afhankelijkheid kan hier worden aangegeven (max 3 afhankelijkheden).</t>
        </r>
      </text>
    </comment>
    <comment ref="C26" authorId="0" shapeId="0">
      <text>
        <r>
          <rPr>
            <sz val="8"/>
            <color indexed="81"/>
            <rFont val="Tahoma"/>
            <family val="2"/>
          </rPr>
          <t>In de voorbereidingsfase is de afdeling Markt van Logius het aanspreekpunt.</t>
        </r>
      </text>
    </comment>
    <comment ref="C29" authorId="0" shapeId="0">
      <text>
        <r>
          <rPr>
            <sz val="8"/>
            <color indexed="81"/>
            <rFont val="Tahoma"/>
            <family val="2"/>
          </rPr>
          <t>Voor een succesvol traject is bij de aansluitende partij kennis nodig over webservices met certificaten en versleutelde berichten. Indien geen specifieke EBMS kennis aanwezig is, kan de leverancier van de EBMS adapter vaak ondersteuning leveren bij de inrichting van de adapter.</t>
        </r>
      </text>
    </comment>
    <comment ref="C30" authorId="0" shapeId="0">
      <text>
        <r>
          <rPr>
            <sz val="8"/>
            <color indexed="81"/>
            <rFont val="Tahoma"/>
            <family val="2"/>
          </rPr>
          <t xml:space="preserve">Voor de koppeling vanaf de overheidspartij tot en met de dienst Digipoort PI zijn netwerk aanpassingen nodig, zoals firewall aanpassingen en IP routing. Om de wijzigingen in kaart te brengen wordt de huidige en gewenste situatie vastgelegd. Hiervoor kan gebruik worden gemaakt van dit formulier.
Logius kan ondersteuning bieden in de keuze van het netwerk.Neem hiervoor contact op met het service centrum of uw vast contactpersoon bij Logius.
Stuur het ingevulde formulier in naar servicecentrum@logius.nl met eventueel een cc. aan uw vast contactpersoon.
</t>
        </r>
      </text>
    </comment>
    <comment ref="C31" authorId="0" shapeId="0">
      <text>
        <r>
          <rPr>
            <sz val="8"/>
            <color indexed="81"/>
            <rFont val="Tahoma"/>
            <family val="2"/>
          </rPr>
          <t>Algemeen aanmeldformulier om aan te geven dat gebruik gemaakt gaat worden van Digikoppeling.</t>
        </r>
      </text>
    </comment>
    <comment ref="C33" authorId="0" shapeId="0">
      <text>
        <r>
          <rPr>
            <sz val="8"/>
            <color indexed="81"/>
            <rFont val="Tahoma"/>
            <family val="2"/>
          </rPr>
          <t>Het is aan de aansluiter om te bepalen of een projectplan nodig is. Vanuit Logius is de eis om te kunnen starten dat dit planningsformulier goed is ingevuld.</t>
        </r>
      </text>
    </comment>
    <comment ref="C41" authorId="0" shapeId="0">
      <text>
        <r>
          <rPr>
            <sz val="8"/>
            <color indexed="81"/>
            <rFont val="Tahoma"/>
            <family val="2"/>
          </rPr>
          <t>Het formulier wordt bij Logius door de netwerk architecten gecontroleerd en afgestemd met de aanvrager.</t>
        </r>
      </text>
    </comment>
    <comment ref="C42" authorId="0" shapeId="0">
      <text>
        <r>
          <rPr>
            <sz val="8"/>
            <color indexed="81"/>
            <rFont val="Tahoma"/>
            <family val="2"/>
          </rPr>
          <t>Indien in er in uw uitgangssituatie geen fysieke koppeling aanwezig is dan zal de doorlooptijd aanzienlijk hoger zijn. Ga uit in deze planning uit van  20 werkweken.</t>
        </r>
      </text>
    </comment>
    <comment ref="C43" authorId="0" shapeId="0">
      <text>
        <r>
          <rPr>
            <sz val="8"/>
            <color indexed="81"/>
            <rFont val="Tahoma"/>
            <family val="2"/>
          </rPr>
          <t>Deze stap betreft afstemming tussen aansluiter en koppelnetwerkbeheerder.</t>
        </r>
      </text>
    </comment>
    <comment ref="C45" authorId="0" shapeId="0">
      <text>
        <r>
          <rPr>
            <sz val="8"/>
            <color indexed="81"/>
            <rFont val="Tahoma"/>
            <family val="2"/>
          </rPr>
          <t xml:space="preserve">Het technische ontwerp geeft op overzichtelijke wijze het netwerk van bron tot doel weer; van bedrijfsnetwerk via  koppelnetwerken naar Digipoort. De netwerk achitecten van Logius kunnen u hierbij helpen.
</t>
        </r>
      </text>
    </comment>
    <comment ref="C48" authorId="0" shapeId="0">
      <text>
        <r>
          <rPr>
            <sz val="8"/>
            <color indexed="81"/>
            <rFont val="Tahoma"/>
            <family val="2"/>
          </rPr>
          <t>Inrichten van de firewalls. Digipoort is te bereiken over poort 443.</t>
        </r>
      </text>
    </comment>
    <comment ref="C49" authorId="0" shapeId="0">
      <text>
        <r>
          <rPr>
            <sz val="8"/>
            <color indexed="81"/>
            <rFont val="Tahoma"/>
            <family val="2"/>
          </rPr>
          <t>Dit betreft een test van op niveau van IP adressen en poortnummer (443). Logius heeft een testplan voor DigiNetwerk beschikbaar.</t>
        </r>
      </text>
    </comment>
    <comment ref="C50" authorId="0" shapeId="0">
      <text>
        <r>
          <rPr>
            <sz val="8"/>
            <color indexed="81"/>
            <rFont val="Tahoma"/>
            <family val="2"/>
          </rPr>
          <t>Dit betreft een test van op niveau van IP adressen en poortnummer (443). Logius heeft een testplan voor DigiNetwerk beschikbaar.</t>
        </r>
      </text>
    </comment>
    <comment ref="C57" authorId="0" shapeId="0">
      <text>
        <r>
          <rPr>
            <sz val="8"/>
            <color indexed="81"/>
            <rFont val="Tahoma"/>
            <family val="2"/>
          </rPr>
          <t xml:space="preserve">In veel gevallen is het OIN reeds bekend. Een overzicht van de reeds uitgegeven OINs voor overheidspartijen is te vinden op: http://www.logius.nl/producten/projecten/e-factureren/wie-doen-er-mee/rijksoverheid/ </t>
        </r>
      </text>
    </comment>
    <comment ref="C59" authorId="0" shapeId="0">
      <text>
        <r>
          <rPr>
            <sz val="8"/>
            <color indexed="81"/>
            <rFont val="Tahoma"/>
            <family val="2"/>
          </rPr>
          <t>Stuur een mail aan servicecentrum@logius.nl voor de aanvraag van het test certificaat met hierin de gegevens: 
1. dat u het testcertificaat wilt gebruiken voor Digipoort, 
2. de naam van uw organisatie,
3. de naam van de server waar u het testcertificaat op gaat gebruiken,
4. het KvK-nummer van uw bedrijf, of het OIN van uw overheidsorganisatie.
Voor meer informatie zie de handleiding .Het certificaat kan dan snel worden aangemaakt.</t>
        </r>
      </text>
    </comment>
    <comment ref="C62" authorId="0" shapeId="0">
      <text>
        <r>
          <rPr>
            <sz val="8"/>
            <color indexed="81"/>
            <rFont val="Tahoma"/>
            <family val="2"/>
          </rPr>
          <t>De aanvraag van het productiecertificaat moet tijdig worden gedaan omdat dit een aanzienlijke tijd in beslag kan nemen.</t>
        </r>
      </text>
    </comment>
    <comment ref="C63" authorId="0" shapeId="0">
      <text>
        <r>
          <rPr>
            <sz val="8"/>
            <color indexed="81"/>
            <rFont val="Tahoma"/>
            <family val="2"/>
          </rPr>
          <t xml:space="preserve">Indien uw organisatie nog geen EBMS adapter heeft, dient er een EBMS adapter te worden geselect. Er zijn meerdere leveranciers die dit kunnen leveren. </t>
        </r>
      </text>
    </comment>
    <comment ref="C66" authorId="0" shapeId="0">
      <text>
        <r>
          <rPr>
            <sz val="8"/>
            <color indexed="81"/>
            <rFont val="Tahoma"/>
            <family val="2"/>
          </rPr>
          <t xml:space="preserve">Op de Logius website vindt u een handleiding CPA creatievoorziening en serviceregister. 
Indien u alleen eFacturen wenst te ontvangen is het implementeren van de aanleverservcie niet nodig. </t>
        </r>
      </text>
    </comment>
    <comment ref="C67" authorId="0" shapeId="0">
      <text>
        <r>
          <rPr>
            <sz val="8"/>
            <color indexed="81"/>
            <rFont val="Tahoma"/>
            <family val="2"/>
          </rPr>
          <t>De status informatie service</t>
        </r>
        <r>
          <rPr>
            <sz val="8"/>
            <color indexed="81"/>
            <rFont val="Tahoma"/>
            <family val="2"/>
          </rPr>
          <t xml:space="preserve"> </t>
        </r>
        <r>
          <rPr>
            <sz val="8"/>
            <color indexed="81"/>
            <rFont val="Tahoma"/>
            <family val="2"/>
          </rPr>
          <t xml:space="preserve">wordt gebruikt om de status van verzonden berichten te kunnen bewaken. Deze wordt aangesproken over WUS.
Deze service is niet nodig om eFacturen te ontvangen. </t>
        </r>
      </text>
    </comment>
    <comment ref="C70" authorId="0" shapeId="0">
      <text>
        <r>
          <rPr>
            <sz val="8"/>
            <color indexed="81"/>
            <rFont val="Tahoma"/>
            <family val="2"/>
          </rPr>
          <t>Met de compliance voorziening kunt u kijken in een stadium dat u nog niet bent aangesloten op Digipoort kijken of uw logistieke voorzieningen voor berichtenuitwisseling overeenkomen met de standaard.</t>
        </r>
        <r>
          <rPr>
            <sz val="8"/>
            <color indexed="81"/>
            <rFont val="Tahoma"/>
            <family val="2"/>
          </rPr>
          <t>Deze compliance voorzieningen zijn te benaderen via internet.</t>
        </r>
      </text>
    </comment>
    <comment ref="C71" authorId="0" shapeId="0">
      <text>
        <r>
          <rPr>
            <sz val="8"/>
            <color indexed="81"/>
            <rFont val="Tahoma"/>
            <family val="2"/>
          </rPr>
          <t>Het formulier kunt u bij uw aansluitcoordinator opvragen en bevat alle gegevens die Logius nodig heeft om Digipoort in te richten.</t>
        </r>
      </text>
    </comment>
    <comment ref="C73" authorId="0" shapeId="0">
      <text>
        <r>
          <rPr>
            <sz val="8"/>
            <color indexed="81"/>
            <rFont val="Tahoma"/>
            <family val="2"/>
          </rPr>
          <t>Test van de SSL / TLS verbinding met certificaat van en naar Digipoort.</t>
        </r>
      </text>
    </comment>
    <comment ref="C74" authorId="0" shapeId="0">
      <text>
        <r>
          <rPr>
            <sz val="8"/>
            <color indexed="81"/>
            <rFont val="Tahoma"/>
            <family val="2"/>
          </rPr>
          <t>Testen van de EbMS connectie. Ping-pong tussen adapter van de aansluiter en Digipoort (van en naar Digipoort)</t>
        </r>
      </text>
    </comment>
    <comment ref="C81" authorId="1" shapeId="0">
      <text>
        <r>
          <rPr>
            <sz val="8"/>
            <color indexed="81"/>
            <rFont val="Tahoma"/>
            <family val="2"/>
          </rPr>
          <t xml:space="preserve">Afhankelijk van het type aansluiting: Bestelling, ASN, Budget reservering, Factuur, Timecards etc.
</t>
        </r>
      </text>
    </comment>
    <comment ref="C82" authorId="1" shapeId="0">
      <text>
        <r>
          <rPr>
            <sz val="8"/>
            <color indexed="81"/>
            <rFont val="Tahoma"/>
            <family val="2"/>
          </rPr>
          <t>Er voor zorgen dat bijvoorbeeld het interne applicatielandschap de e-factuur van de "deurmat" kan oppakken en verder kan verwerken.</t>
        </r>
      </text>
    </comment>
    <comment ref="C89" authorId="0" shapeId="0">
      <text>
        <r>
          <rPr>
            <sz val="8"/>
            <color indexed="81"/>
            <rFont val="Tahoma"/>
            <family val="2"/>
          </rPr>
          <t xml:space="preserve">Deze service is niet nodig om eFacturen te ontvangen. </t>
        </r>
      </text>
    </comment>
    <comment ref="C90" authorId="0" shapeId="0">
      <text>
        <r>
          <rPr>
            <sz val="8"/>
            <color indexed="81"/>
            <rFont val="Tahoma"/>
            <family val="2"/>
          </rPr>
          <t xml:space="preserve">
Deze service is niet nodig om eFacturen te ontvangen. </t>
        </r>
      </text>
    </comment>
    <comment ref="C94" authorId="0" shapeId="0">
      <text>
        <r>
          <rPr>
            <sz val="8"/>
            <color indexed="81"/>
            <rFont val="Tahoma"/>
            <family val="2"/>
          </rPr>
          <t>Voor de ketentest worden de losse onderdelen met de leverancier van Logius los getest (services, transportberichten, validatie berichten, responses, etc). Als deze werken dan wordt pas een ketentest gepland. In de ketentest wordt de keten qua transport getest, maar testen de partijen ook of zij de inhoudelijke berichten goed kunnen verwerken (test van de afspraken tussen de ketenpartijen binnen de berichtenspecificaties).</t>
        </r>
      </text>
    </comment>
    <comment ref="C95" authorId="0" shapeId="0">
      <text>
        <r>
          <rPr>
            <sz val="8"/>
            <color indexed="81"/>
            <rFont val="Tahoma"/>
            <family val="2"/>
          </rPr>
          <t>Met het formulier worden alle belangrijke teststappen afgevinkt. De stappen worden onderbouwd met succesvolle statusinformatieservice berichten.</t>
        </r>
      </text>
    </comment>
    <comment ref="C100" authorId="0" shapeId="0">
      <text>
        <r>
          <rPr>
            <sz val="8"/>
            <color indexed="81"/>
            <rFont val="Tahoma"/>
            <family val="2"/>
          </rPr>
          <t>Dit formulier kunt opvragen bij uw aansluitcoordinator. Logius heeft de gegevens in dit formulier nodig om de Logius omgeving gereed te maken voor de aansluiting. Het formulier kan in twee etapes worden ingevuld; pre-productie en vervolgens productie.</t>
        </r>
      </text>
    </comment>
  </commentList>
</comments>
</file>

<file path=xl/sharedStrings.xml><?xml version="1.0" encoding="utf-8"?>
<sst xmlns="http://schemas.openxmlformats.org/spreadsheetml/2006/main" count="589" uniqueCount="265">
  <si>
    <t>A</t>
  </si>
  <si>
    <t>L</t>
  </si>
  <si>
    <t>Ketentestpartner productie opgeven t.b.v. de ketentest (Datum/tijd afspreken)</t>
  </si>
  <si>
    <t>Benodigde informatie verkrijgen van de http://www.logius.nl website</t>
  </si>
  <si>
    <t>KN</t>
  </si>
  <si>
    <t>Interne koppelingen met koppelnetwerk realiseren</t>
  </si>
  <si>
    <t>Aansluitpunt koppelnetwerk aanleveren door KN aan aanvrager</t>
  </si>
  <si>
    <t>Na goedkeuring aanvraag verstrekt Logius het OIN</t>
  </si>
  <si>
    <t>Activiteiten aansluitfases</t>
  </si>
  <si>
    <t>Uitvoeren compliancetest Digikoppeling</t>
  </si>
  <si>
    <t>Bijwerken beheerdocumentatie aanvrager</t>
  </si>
  <si>
    <t>Bijwerken beheerdocumentatie Logius</t>
  </si>
  <si>
    <t>Nr:</t>
  </si>
  <si>
    <t>1.1</t>
  </si>
  <si>
    <t>1.2</t>
  </si>
  <si>
    <t>1.3</t>
  </si>
  <si>
    <t>1.4</t>
  </si>
  <si>
    <t>1.5</t>
  </si>
  <si>
    <t>1.6</t>
  </si>
  <si>
    <t>2.1</t>
  </si>
  <si>
    <t>2.3</t>
  </si>
  <si>
    <t>2.4</t>
  </si>
  <si>
    <t>2.5</t>
  </si>
  <si>
    <t>2.6</t>
  </si>
  <si>
    <t>2.7</t>
  </si>
  <si>
    <t>2.8</t>
  </si>
  <si>
    <t>2.9</t>
  </si>
  <si>
    <t>2.10</t>
  </si>
  <si>
    <t>2.11</t>
  </si>
  <si>
    <t>2.12</t>
  </si>
  <si>
    <t>3.1</t>
  </si>
  <si>
    <t>3.2</t>
  </si>
  <si>
    <t>3.3</t>
  </si>
  <si>
    <t>3.4</t>
  </si>
  <si>
    <t>3.5</t>
  </si>
  <si>
    <t>3.6</t>
  </si>
  <si>
    <t>3.7</t>
  </si>
  <si>
    <t>3.8</t>
  </si>
  <si>
    <t>3.11</t>
  </si>
  <si>
    <t>3.12</t>
  </si>
  <si>
    <t>3.13</t>
  </si>
  <si>
    <t>3.14</t>
  </si>
  <si>
    <t>3.15</t>
  </si>
  <si>
    <t>3.16</t>
  </si>
  <si>
    <t>3.17</t>
  </si>
  <si>
    <t>3.18</t>
  </si>
  <si>
    <t>3.19</t>
  </si>
  <si>
    <t>4.1</t>
  </si>
  <si>
    <t>4.2</t>
  </si>
  <si>
    <t>4.3</t>
  </si>
  <si>
    <t>Voorbereiding:</t>
  </si>
  <si>
    <t>Vragen/Opmerkingen:</t>
  </si>
  <si>
    <t xml:space="preserve">A </t>
  </si>
  <si>
    <t>Actie-
houder</t>
  </si>
  <si>
    <t>Naam organisatie aanvrager :</t>
  </si>
  <si>
    <t>Registratie nummer Logius (Clientele) :</t>
  </si>
  <si>
    <t>Naam en contactgegevens projectleider aanvrager :</t>
  </si>
  <si>
    <t>Naam en contactgegevens contactpersoon Logius :</t>
  </si>
  <si>
    <t>Aanvrager regelt voldoende technische kennis voor realisatie Digipoort PI</t>
  </si>
  <si>
    <t>Beoordelen Digipoort PI-netwerkintakeformulier en resultaat afstemmen met aanvrager.</t>
  </si>
  <si>
    <t>Initiëren connectiviteit testen (SSL connectiviteit) met ondersteuning vanuit Logius</t>
  </si>
  <si>
    <t>Resource aanvraag bij Logius voor controle/ondersteuning ketentest preproductie</t>
  </si>
  <si>
    <t>Resource aanvraag bij Logius voor controle/ondersteuning productiegang</t>
  </si>
  <si>
    <t>Uitvoeren ketentesten preproductie met ondersteuning van Logius en factuurverzender</t>
  </si>
  <si>
    <t>Naam factuurpartij t.b.v. de ketentest  :</t>
  </si>
  <si>
    <t>Naam technisch contactpersoon aanvrager :</t>
  </si>
  <si>
    <t>Naam contactpersoon factuurpartij :</t>
  </si>
  <si>
    <t>1e productierun succesvol afgerond</t>
  </si>
  <si>
    <t>Verwerken/goedkeuren Digipoort PI aanvraag</t>
  </si>
  <si>
    <t>5.1</t>
  </si>
  <si>
    <t>5.2</t>
  </si>
  <si>
    <t>5.3</t>
  </si>
  <si>
    <t>5.4</t>
  </si>
  <si>
    <t>Afhankelijkheid</t>
  </si>
  <si>
    <t>2.2</t>
  </si>
  <si>
    <t>3.21</t>
  </si>
  <si>
    <t>4.4</t>
  </si>
  <si>
    <t>Datum Start :</t>
  </si>
  <si>
    <t>Datum gereed</t>
  </si>
  <si>
    <t>Voortgang</t>
  </si>
  <si>
    <t>Totaal</t>
  </si>
  <si>
    <t>Planning Einddatum</t>
  </si>
  <si>
    <t>Verwachte Einddatum</t>
  </si>
  <si>
    <t>Datum laatste wijziging</t>
  </si>
  <si>
    <t xml:space="preserve">Prognose </t>
  </si>
  <si>
    <t>Cumulatief</t>
  </si>
  <si>
    <t>Plan</t>
  </si>
  <si>
    <t>Prognose</t>
  </si>
  <si>
    <t>Voorbereiding</t>
  </si>
  <si>
    <t>DigiNetwerk</t>
  </si>
  <si>
    <t>DigiKoppeling</t>
  </si>
  <si>
    <t>Berichten</t>
  </si>
  <si>
    <t xml:space="preserve">Planning </t>
  </si>
  <si>
    <t>1.11</t>
  </si>
  <si>
    <t>Type aansluiting DigiInkoop</t>
  </si>
  <si>
    <t>Type B</t>
  </si>
  <si>
    <t>Type A</t>
  </si>
  <si>
    <t>Initiëren en uitvoeren van connectiviteitstest en verkorte ketentest productie met ondersteuning van Logius en factuurleverancier</t>
  </si>
  <si>
    <t>Invullen/aanleveren aanmeldformulier Digikoppeling en ondertekenen voorwaarden bij Logius</t>
  </si>
  <si>
    <t xml:space="preserve">   A = Organisatie aanvrager  L = Logius  FP = Factuurpartij  CSP = Certificate Service Provider  KN =Koppelnetwerkbeheerder</t>
  </si>
  <si>
    <r>
      <rPr>
        <b/>
        <sz val="10"/>
        <color indexed="9"/>
        <rFont val="Arial"/>
        <family val="2"/>
      </rPr>
      <t xml:space="preserve">  </t>
    </r>
    <r>
      <rPr>
        <b/>
        <sz val="18"/>
        <color indexed="9"/>
        <rFont val="Arial"/>
        <family val="2"/>
      </rPr>
      <t>Planning aansluiten Digipoort PI Overheid</t>
    </r>
  </si>
  <si>
    <r>
      <rPr>
        <b/>
        <sz val="10"/>
        <color indexed="9"/>
        <rFont val="Arial"/>
        <family val="2"/>
      </rPr>
      <t xml:space="preserve">  </t>
    </r>
    <r>
      <rPr>
        <sz val="14"/>
        <color indexed="9"/>
        <rFont val="Arial"/>
        <family val="2"/>
      </rPr>
      <t xml:space="preserve">in het kader van DigiInkoop / e-factureren    </t>
    </r>
  </si>
  <si>
    <t>0.0</t>
  </si>
  <si>
    <t>Basisplanning (gereed)</t>
  </si>
  <si>
    <t>Status</t>
  </si>
  <si>
    <t>Actie- houder</t>
  </si>
  <si>
    <t>Diginetwerk aansluiting</t>
  </si>
  <si>
    <t>(Keten)test pre-productie</t>
  </si>
  <si>
    <t>6.</t>
  </si>
  <si>
    <t>5.</t>
  </si>
  <si>
    <t>Aansluiting in pre-productie gereed</t>
  </si>
  <si>
    <t>Aansluiting in productie gereed</t>
  </si>
  <si>
    <t>Productiegang</t>
  </si>
  <si>
    <t>4.</t>
  </si>
  <si>
    <t>3.</t>
  </si>
  <si>
    <t>2.</t>
  </si>
  <si>
    <t>1.</t>
  </si>
  <si>
    <t>6.1</t>
  </si>
  <si>
    <t>6.2</t>
  </si>
  <si>
    <t>6.3</t>
  </si>
  <si>
    <t>6.4</t>
  </si>
  <si>
    <t>6.5</t>
  </si>
  <si>
    <t>6.6</t>
  </si>
  <si>
    <t>6.7</t>
  </si>
  <si>
    <t>Productie</t>
  </si>
  <si>
    <t>Pre-productie</t>
  </si>
  <si>
    <t xml:space="preserve">Contactgegevens  uitvoerders </t>
  </si>
  <si>
    <t>Naam</t>
  </si>
  <si>
    <t>Mailadres</t>
  </si>
  <si>
    <t>Telefoon (vast)</t>
  </si>
  <si>
    <t>Telefoon (mobiel)</t>
  </si>
  <si>
    <t>Projectleider aanvrager</t>
  </si>
  <si>
    <t>Technisch contactpersoon aanvrager</t>
  </si>
  <si>
    <t>Account manager Logius</t>
  </si>
  <si>
    <t>Aansluitcoordinator Logius</t>
  </si>
  <si>
    <t>Projectleider ketenpartner</t>
  </si>
  <si>
    <t>Technisch contactpersoon ketenpartner</t>
  </si>
  <si>
    <t>7.</t>
  </si>
  <si>
    <t>8.</t>
  </si>
  <si>
    <t>9.</t>
  </si>
  <si>
    <t>10.</t>
  </si>
  <si>
    <t>Gebruiksgegevens</t>
  </si>
  <si>
    <t>Piekbelasting</t>
  </si>
  <si>
    <t>Gebruiksinstructie planningssheet</t>
  </si>
  <si>
    <t>Invoer van de Initiele planning</t>
  </si>
  <si>
    <t>Voor een initiele planning worden de oranje velden ingevuld:</t>
  </si>
  <si>
    <t xml:space="preserve">   1. startdatum</t>
  </si>
  <si>
    <t xml:space="preserve">   2. doorlooptijden</t>
  </si>
  <si>
    <t>De planning en einddatum wordt dan direct voor u doorgerekend.  Indien het voor uw project gewenst is, kunnen ook de afhankelijkheden worden aangepast (max 3 afhankelijkheden).</t>
  </si>
  <si>
    <t>Bijhouden planning tijdens traject</t>
  </si>
  <si>
    <t>Extra informatie in de sheet</t>
  </si>
  <si>
    <t>Let op! Aanpassing van de sheet</t>
  </si>
  <si>
    <t>Invullen Digipoort PI-netwerkintakeformulier en toesturen aan Logius (akkoord met aansluitvoorwaarde DigiNetwerk)</t>
  </si>
  <si>
    <t xml:space="preserve">Projectplan / planning maken </t>
  </si>
  <si>
    <t>Intake gesprek initieren bij Logius met account manager</t>
  </si>
  <si>
    <t>Beschikbaarheid van een aansluitcoördinator bij Logius checken en bepalen startdatum voor aansluittraject</t>
  </si>
  <si>
    <t>Kick-off gesprek met aansluitcoordinator voor doornemen aansluittraject en planning.</t>
  </si>
  <si>
    <t>1.8</t>
  </si>
  <si>
    <t>1.9</t>
  </si>
  <si>
    <t>1.10</t>
  </si>
  <si>
    <t>1.7</t>
  </si>
  <si>
    <t>Voorbereiding afgerond</t>
  </si>
  <si>
    <t>Connectiviteitstest Digipoort PI pre-productie</t>
  </si>
  <si>
    <t>Connectiviteitstest Digipoort PI productie</t>
  </si>
  <si>
    <t>2.13</t>
  </si>
  <si>
    <t>Realisatie Digikoppeling / koppelvlak Digipoort</t>
  </si>
  <si>
    <t>3.9</t>
  </si>
  <si>
    <t>3.10</t>
  </si>
  <si>
    <t>3.20</t>
  </si>
  <si>
    <t>Aanmaken ebMS CPA voor aan- en afleverservice + indienen consuption request</t>
  </si>
  <si>
    <t>Tijdens het traject worden de "Datum gereed"  velden (gele velden) ingevoerd. Op basis hiervan wordt het percentage gereed berekend en worden de prognose en verwachte einddatum aangepast.</t>
  </si>
  <si>
    <t xml:space="preserve">De sheet biedt extra informatie door te linken naar locaties waar extra informatie te vinden is, bijv. op de Logius website. Verder is bij sommige stappen extra uitleg opgenomen in de toelichting. U ziet deze door met uw muis over het veld te gaan. </t>
  </si>
  <si>
    <t>Let op! Rekenvelden werken niet; Analyses toolpack (VB)</t>
  </si>
  <si>
    <t xml:space="preserve">In sommige organisaties staat in Excel de Analyses toolpak en Analyses toolpack VBA uit. Voor het goed doorberekenen van de data moeten deze aan staan. </t>
  </si>
  <si>
    <t>U vindt dit onder de Office-knop -&gt; Kies Opties voor Excel -&gt;selecteer Invoegtoepassingen</t>
  </si>
  <si>
    <t xml:space="preserve">Aanpassing van de sheet is complex wegens vele berekeningen onder water (bijv. rekenblad in kolom M-X). Indien het echt noodzakelijk is om aanpassingen te doen, haal dan als eerste de beveiliging eraf. </t>
  </si>
  <si>
    <t>In de tabel is de eerste regel bij voorbereiding anders dan in alle volgende rijen. Alle regels hierna zijn gelijk. Dit is ook het geval bij de rekentabel achter de gebruikstabel (kolom M en verder). Bij de rekentabel is de eerste en laatste regel anders. De rest is gelijk.</t>
  </si>
  <si>
    <t>Rij toevoegen/verwijderen:</t>
  </si>
  <si>
    <t>Kopieer een rij en pas vervolgens in de gebruikstabel de nummering (kolom B) van de hele fase aan en hierna alle verwijzingen (kolom K, L, M) van deze en volgende fasen. Hierna moet in de rekentabel (eerst zichtbaar maken) de tweede regel gekopieerd worden. Het eenvoudigst is alle regels tot de laatste te overschrijven. Ook bij verwijderen van een rij moet de rekensheet weer geheel worden bijgewerkt. Loopt daarna alle einddata na van de fases (basisplanning, prognose en datum gereed) opdat de max genomen wordt over alle data in de fase.</t>
  </si>
  <si>
    <t>Toevoegen van een kolom</t>
  </si>
  <si>
    <t>Als het een kolom is die voor Basisplanning staat dan is het hierbij is het van belang dat de harde verwijzing in de rekenregel van basisplanning en Datum gereed naar de kolom wordt aangepast opdat het verwijst naar zijn eigen kolom (let op; het nummer is de kolom tellend binnen het beriek dat is aangegeven. Dus als bereik is B tot M en de verwijzing is 4 is het de vierde kolom beginnend bij B= E)</t>
  </si>
  <si>
    <t>Digikoppeling en Digiipoort koppelvlak gereed</t>
  </si>
  <si>
    <t>Interne bericht verwerkingsproces inregelen (bericht generatie en verwerking)</t>
  </si>
  <si>
    <t>Interne berichtenverwerking gereed</t>
  </si>
  <si>
    <t>Test status informatie service (goed- en foutstromen/statussen)</t>
  </si>
  <si>
    <t>Test afleverservice en afleverservice response (goed- en foutstromen).</t>
  </si>
  <si>
    <t>Ketentest pre-productie succesvol afgerond. Formulier "Ketentest acceptatie pre-poductie" wordt aan Logius aangeleverd.</t>
  </si>
  <si>
    <t>5.6</t>
  </si>
  <si>
    <t>5.7</t>
  </si>
  <si>
    <t>5.8</t>
  </si>
  <si>
    <t>4.5</t>
  </si>
  <si>
    <t>5.5</t>
  </si>
  <si>
    <t>Verzamelen productie gegevens voor " Technische aansluitgegevens formulier". Opleveren formulier aan Logius</t>
  </si>
  <si>
    <t>6.8</t>
  </si>
  <si>
    <t>6.9</t>
  </si>
  <si>
    <t>6.10</t>
  </si>
  <si>
    <t>Productie omgeving Logius inrichten op basis van "Technische aansluitgegevens formulier"</t>
  </si>
  <si>
    <t>6.11</t>
  </si>
  <si>
    <t>Geslaagde ketentest in productie. Aanleveren aan Logius  formulier "Ketentest acceptatie productie"</t>
  </si>
  <si>
    <t>Sturen in beheernaminformatie met checklist en procedures voor het starten van de beheerfase</t>
  </si>
  <si>
    <t>6.12</t>
  </si>
  <si>
    <t>Nazorg periode van 2 weken waarbij de aansluitcoordinator nog beschikbaar is mochten er issues ontstaan in productie. Hierna gaat de beheerfase in.</t>
  </si>
  <si>
    <t>Bedrijfsproces</t>
  </si>
  <si>
    <t>Berichtsoort</t>
  </si>
  <si>
    <t>Richting</t>
  </si>
  <si>
    <t>j / n</t>
  </si>
  <si>
    <t>Aantal</t>
  </si>
  <si>
    <t>Per tijdsperiode</t>
  </si>
  <si>
    <t>Berichtstromen</t>
  </si>
  <si>
    <t>e-Factureren</t>
  </si>
  <si>
    <t>uit</t>
  </si>
  <si>
    <t>Digiinkoop (UBL)</t>
  </si>
  <si>
    <t>FACTUUR-UBL</t>
  </si>
  <si>
    <t>BESTELLING-BEVESTIGING-UBL</t>
  </si>
  <si>
    <t>BESTELLING-UBL</t>
  </si>
  <si>
    <t>in</t>
  </si>
  <si>
    <t>BESTELLING-VERPLICHTING-UBL</t>
  </si>
  <si>
    <t>Digiinkoop (HRXML)</t>
  </si>
  <si>
    <t>FACTUUR-HRXML</t>
  </si>
  <si>
    <t>BESTELLING-BEVESTIGING-HRXML</t>
  </si>
  <si>
    <t>BESTELLING-HRXML</t>
  </si>
  <si>
    <t>TIMECARD-HRXML</t>
  </si>
  <si>
    <t xml:space="preserve">&lt;omschrijving piekbelasting&gt;
</t>
  </si>
  <si>
    <t>Vullen en aanleveren aan Logius van het formulier "Planning aansluiten Digipoort PI voor overheden in het kader van DigiInkoop / eFactureren"</t>
  </si>
  <si>
    <t>Opdracht verstrekken voor aansluiting met Koppelnetwerk</t>
  </si>
  <si>
    <t>Technisch ontwerp aansluiting op Diginetwerk (interne infrastructuur) voor review naar Logius</t>
  </si>
  <si>
    <t>Goedkeuring Diginetwerk aanvraag door koppelnetwerkbeheerder (KN)</t>
  </si>
  <si>
    <t>Netwerkverbinding met Digipoort PI realiseren</t>
  </si>
  <si>
    <t>Diginetwerk gereed</t>
  </si>
  <si>
    <r>
      <t xml:space="preserve">Selectie koppelnetwerk in het kader van Diginetwerk </t>
    </r>
    <r>
      <rPr>
        <sz val="10"/>
        <rFont val="Arial"/>
      </rPr>
      <t>door aanvrager in overleg met Logius</t>
    </r>
  </si>
  <si>
    <t>Toegangsaccount aanvrager tot Service Register verstrekken</t>
  </si>
  <si>
    <t>Logius levert testcertificaat</t>
  </si>
  <si>
    <t>Aanvragen testcertificaat bij Logius servicecentrum</t>
  </si>
  <si>
    <t>Aanvragen PKIoverheid services productiecertificaat bij CSP</t>
  </si>
  <si>
    <t>CSP levert PKIoverheid services productiecertificaat</t>
  </si>
  <si>
    <t>Realisatie WUS koppelvlak voor de statusinformatieservice</t>
  </si>
  <si>
    <t>Accorderen consumption request</t>
  </si>
  <si>
    <t>Keuze ebMS adaptersoftware t.b.v. Digikoppeling</t>
  </si>
  <si>
    <t>Installeren ebMS adaptersoftware t.b.v. Digikoppeling</t>
  </si>
  <si>
    <t>Inlezen CPA in ebMS adaptersoftware aanvrager</t>
  </si>
  <si>
    <t>Initiëren berichtenverkeer testen - insturen van test bericht (ebMS ping) met ondersteuning van Logius</t>
  </si>
  <si>
    <t>Invullen/aanleveren "technische aansluitgegevens formulier"</t>
  </si>
  <si>
    <t>Inrichten certificaten/inrichten certificate stores (pre-prod / prod)</t>
  </si>
  <si>
    <r>
      <t>Verwerken technische gegevens van aanvrager</t>
    </r>
    <r>
      <rPr>
        <sz val="10"/>
        <rFont val="Arial"/>
        <family val="2"/>
      </rPr>
      <t xml:space="preserve"> en inrichten Digipoort (incl. laden CPA)</t>
    </r>
  </si>
  <si>
    <t>Realisatie genereren / verwerken van de berichten</t>
  </si>
  <si>
    <t>Bepalen welke berichten verwerkt moeten kunnen worden.</t>
  </si>
  <si>
    <t>Controle van de berichten met de NL Validatie tool van Logius</t>
  </si>
  <si>
    <t>Interne gebruikersacceptatietest berichtstromen</t>
  </si>
  <si>
    <t>Test aanleverservice en aanleverservice response (goed- en foutstromen) in pre-productie</t>
  </si>
  <si>
    <r>
      <rPr>
        <b/>
        <sz val="18"/>
        <color indexed="9"/>
        <rFont val="Arial"/>
        <family val="2"/>
      </rPr>
      <t>Planning aansluiten Digipoort PI Overheid</t>
    </r>
    <r>
      <rPr>
        <b/>
        <sz val="10"/>
        <color indexed="9"/>
        <rFont val="Arial"/>
        <family val="2"/>
      </rPr>
      <t xml:space="preserve">
</t>
    </r>
    <r>
      <rPr>
        <sz val="16"/>
        <color indexed="9"/>
        <rFont val="Arial"/>
        <family val="2"/>
      </rPr>
      <t xml:space="preserve">in het kader van DigiInkoop / e-factureren    </t>
    </r>
  </si>
  <si>
    <t>De planning en einddatum wordt dan direct voor u doorgerekend. Indien het voor uw project gewenst is, kunnen ook de afhankelijkheden worden aangepast (max 3 afhankelijkheden).</t>
  </si>
  <si>
    <t>Tijdens het traject worden de "Datum gereed" velden (gele velden) ingevoerd. Op basis hiervan wordt het percentage gereed berekend en worden de prognose en verwachte einddatum aangepast.</t>
  </si>
  <si>
    <t xml:space="preserve">De sheet biedt extra informatie door te linken naar locaties  waar extra informatie te vinden is, bijv. op de Logius website. Verder is bij sommige stappen extra uitleg opgenomen in de toelichting. U ziet deze door met uw muis over het veld te gaan. </t>
  </si>
  <si>
    <t>In organisaties staat in Excel de Analyses toolpak en Analyses toolpack VBA uit. Voor het goed doorberekenen van de data moeten deze aan staan. U vindt dit onder de Office-knop -&gt; Kies Opties voor Excel -&gt;selecteer Invoegtoepassingen.</t>
  </si>
  <si>
    <t xml:space="preserve">Aanpassing van de sheet is complex wegens vele berekeningen onder water (bijv. rekenblad in kolom M-X). Indien het echt noodzakelijk is om een rij toe te voegen, zie de instructie onder aan de pagina. </t>
  </si>
  <si>
    <t>Hoe vul ik de initiele planning in?</t>
  </si>
  <si>
    <t>Doel van de planning</t>
  </si>
  <si>
    <t>Het doel van de planning is meerledig. Initieel geeft het klanten goed inzicht in de te nemen stappen tijdens een aansluittraject inclusief een idee van de verwachte inspanning per stap. Bij de start van het aansluittraject geeft de planning alle betrokken partijen inzicht wanneer iets van hen wordt verwacht opdat zij daar rekening mee kunnen houden in hun planning. Tijdens het traject wordt de planning periodiek besproken en gebruikt als vinkenlijst. Met het invoeren van de data gereed wordt de planning herberekent en wordt de haalbaarheid van de planning helder. Als de planning niet haalbaar meer is wordt herpland.</t>
  </si>
  <si>
    <t>WORKDAY</t>
  </si>
  <si>
    <t>Doorlooptijd (WORKDAYen)</t>
  </si>
  <si>
    <t>E-Factuur-HRXML</t>
  </si>
  <si>
    <t>E-Factuur-UBL</t>
  </si>
  <si>
    <t>FACTUUR-AKKOORD-UBL</t>
  </si>
  <si>
    <t>BUDGETCHECK-VRAAG-UBL</t>
  </si>
  <si>
    <t>BUDGETCHECK-ANTWOORD-UBL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</si>
</sst>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name val="Arial"/>
    </font>
    <font>
      <sz val="10"/>
      <name val="Arial"/>
    </font>
    <font>
      <sz val="8"/>
      <name val="Arial"/>
      <family val="2"/>
    </font>
    <font>
      <b/>
      <sz val="10"/>
      <color indexed="9"/>
      <name val="Arial"/>
      <family val="2"/>
    </font>
    <font>
      <sz val="8"/>
      <color indexed="81"/>
      <name val="Tahoma"/>
      <family val="2"/>
    </font>
    <font>
      <b/>
      <sz val="8"/>
      <color indexed="81"/>
      <name val="Tahoma"/>
      <family val="2"/>
    </font>
    <font>
      <u/>
      <sz val="10"/>
      <color indexed="12"/>
      <name val="Arial"/>
      <family val="2"/>
    </font>
    <font>
      <b/>
      <sz val="10"/>
      <name val="Arial"/>
      <family val="2"/>
    </font>
    <font>
      <sz val="10"/>
      <name val="Arial"/>
      <family val="2"/>
    </font>
    <font>
      <b/>
      <sz val="14"/>
      <color indexed="9"/>
      <name val="Arial"/>
      <family val="2"/>
    </font>
    <font>
      <sz val="16"/>
      <name val="Arial"/>
      <family val="2"/>
    </font>
    <font>
      <sz val="12"/>
      <name val="Arial"/>
      <family val="2"/>
    </font>
    <font>
      <b/>
      <sz val="16"/>
      <color indexed="9"/>
      <name val="Arial"/>
      <family val="2"/>
    </font>
    <font>
      <u/>
      <sz val="16"/>
      <color indexed="12"/>
      <name val="Arial"/>
      <family val="2"/>
    </font>
    <font>
      <i/>
      <sz val="10"/>
      <name val="Arial"/>
      <family val="2"/>
    </font>
    <font>
      <b/>
      <i/>
      <sz val="10"/>
      <name val="Arial"/>
      <family val="2"/>
    </font>
    <font>
      <b/>
      <sz val="10"/>
      <color indexed="9"/>
      <name val="Arial"/>
      <family val="2"/>
    </font>
    <font>
      <sz val="10"/>
      <color indexed="9"/>
      <name val="Arial"/>
      <family val="2"/>
    </font>
    <font>
      <sz val="10"/>
      <color indexed="8"/>
      <name val="Arial"/>
      <family val="2"/>
    </font>
    <font>
      <b/>
      <sz val="9"/>
      <color indexed="81"/>
      <name val="Arial"/>
      <family val="2"/>
    </font>
    <font>
      <sz val="10"/>
      <color indexed="10"/>
      <name val="Arial"/>
      <family val="2"/>
    </font>
    <font>
      <b/>
      <sz val="16"/>
      <name val="Arial"/>
      <family val="2"/>
    </font>
    <font>
      <sz val="12"/>
      <color indexed="9"/>
      <name val="Arial"/>
      <family val="2"/>
    </font>
    <font>
      <sz val="12"/>
      <color indexed="8"/>
      <name val="Arial"/>
      <family val="2"/>
    </font>
    <font>
      <sz val="8"/>
      <color indexed="81"/>
      <name val="Tahoma"/>
      <family val="2"/>
    </font>
    <font>
      <sz val="8"/>
      <color indexed="81"/>
      <name val="Tahoma"/>
      <family val="2"/>
    </font>
    <font>
      <u/>
      <sz val="10"/>
      <color indexed="12"/>
      <name val="Arial"/>
      <family val="2"/>
    </font>
    <font>
      <sz val="8"/>
      <color indexed="9"/>
      <name val="Arial"/>
      <family val="2"/>
    </font>
    <font>
      <sz val="14"/>
      <color indexed="9"/>
      <name val="Arial"/>
      <family val="2"/>
    </font>
    <font>
      <b/>
      <sz val="18"/>
      <color indexed="9"/>
      <name val="Arial"/>
      <family val="2"/>
    </font>
    <font>
      <b/>
      <sz val="12"/>
      <name val="Arial"/>
      <family val="2"/>
    </font>
    <font>
      <b/>
      <sz val="10"/>
      <color indexed="81"/>
      <name val="Tahoma"/>
      <family val="2"/>
    </font>
    <font>
      <sz val="9"/>
      <color indexed="9"/>
      <name val="Arial"/>
      <family val="2"/>
    </font>
    <font>
      <sz val="10"/>
      <color indexed="81"/>
      <name val="Tahoma"/>
      <family val="2"/>
    </font>
    <font>
      <sz val="10"/>
      <name val="Arial"/>
      <family val="2"/>
    </font>
    <font>
      <sz val="10"/>
      <color indexed="12"/>
      <name val="Arial"/>
      <family val="2"/>
    </font>
    <font>
      <sz val="8"/>
      <color indexed="81"/>
      <name val="Tahoma"/>
      <family val="2"/>
    </font>
    <font>
      <sz val="10"/>
      <name val="Arial"/>
      <family val="2"/>
    </font>
    <font>
      <b/>
      <sz val="12"/>
      <color indexed="81"/>
      <name val="Tahoma"/>
      <family val="2"/>
    </font>
    <font>
      <sz val="16"/>
      <color indexed="9"/>
      <name val="Arial"/>
      <family val="2"/>
    </font>
    <font>
      <sz val="10"/>
      <color theme="0" tint="-0.14999847407452621"/>
      <name val="Arial"/>
      <family val="2"/>
    </font>
    <font>
      <sz val="10"/>
      <color theme="0"/>
      <name val="Arial"/>
      <family val="2"/>
    </font>
    <font>
      <b/>
      <sz val="13"/>
      <color theme="9"/>
      <name val="Arial"/>
      <family val="2"/>
    </font>
    <font>
      <u/>
      <sz val="14"/>
      <color rgb="FF0000FF"/>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
      <patternFill patternType="solid">
        <fgColor rgb="FFFF6600"/>
        <bgColor indexed="64"/>
      </patternFill>
    </fill>
    <fill>
      <patternFill patternType="solid">
        <fgColor rgb="FFFFCC00"/>
        <bgColor indexed="64"/>
      </patternFill>
    </fill>
    <fill>
      <patternFill patternType="solid">
        <fgColor theme="0" tint="-0.249977111117893"/>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17"/>
      </right>
      <top style="hair">
        <color indexed="64"/>
      </top>
      <bottom style="hair">
        <color indexed="64"/>
      </bottom>
      <diagonal/>
    </border>
    <border>
      <left style="hair">
        <color indexed="64"/>
      </left>
      <right style="hair">
        <color indexed="64"/>
      </right>
      <top style="hair">
        <color indexed="64"/>
      </top>
      <bottom style="hair">
        <color indexed="17"/>
      </bottom>
      <diagonal/>
    </border>
    <border>
      <left style="hair">
        <color indexed="17"/>
      </left>
      <right style="hair">
        <color indexed="17"/>
      </right>
      <top style="hair">
        <color indexed="17"/>
      </top>
      <bottom style="hair">
        <color indexed="17"/>
      </bottom>
      <diagonal/>
    </border>
    <border>
      <left style="medium">
        <color indexed="17"/>
      </left>
      <right style="hair">
        <color indexed="17"/>
      </right>
      <top style="hair">
        <color indexed="17"/>
      </top>
      <bottom style="hair">
        <color indexed="17"/>
      </bottom>
      <diagonal/>
    </border>
    <border>
      <left style="medium">
        <color indexed="17"/>
      </left>
      <right style="hair">
        <color indexed="17"/>
      </right>
      <top style="hair">
        <color indexed="17"/>
      </top>
      <bottom style="medium">
        <color indexed="17"/>
      </bottom>
      <diagonal/>
    </border>
    <border>
      <left style="hair">
        <color indexed="17"/>
      </left>
      <right style="hair">
        <color indexed="17"/>
      </right>
      <top style="hair">
        <color indexed="17"/>
      </top>
      <bottom style="medium">
        <color indexed="17"/>
      </bottom>
      <diagonal/>
    </border>
    <border>
      <left style="hair">
        <color indexed="64"/>
      </left>
      <right style="hair">
        <color indexed="64"/>
      </right>
      <top style="hair">
        <color indexed="64"/>
      </top>
      <bottom style="medium">
        <color indexed="17"/>
      </bottom>
      <diagonal/>
    </border>
    <border>
      <left style="hair">
        <color indexed="64"/>
      </left>
      <right style="medium">
        <color indexed="17"/>
      </right>
      <top style="hair">
        <color indexed="64"/>
      </top>
      <bottom style="medium">
        <color indexed="17"/>
      </bottom>
      <diagonal/>
    </border>
    <border>
      <left/>
      <right/>
      <top style="hair">
        <color indexed="17"/>
      </top>
      <bottom style="hair">
        <color indexed="17"/>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rgb="FF008000"/>
      </top>
      <bottom/>
      <diagonal/>
    </border>
    <border>
      <left/>
      <right style="thin">
        <color rgb="FF008000"/>
      </right>
      <top style="thin">
        <color rgb="FF008000"/>
      </top>
      <bottom/>
      <diagonal/>
    </border>
    <border>
      <left/>
      <right style="thin">
        <color rgb="FF008000"/>
      </right>
      <top/>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right/>
      <top style="medium">
        <color rgb="FF008000"/>
      </top>
      <bottom style="medium">
        <color rgb="FF008000"/>
      </bottom>
      <diagonal/>
    </border>
    <border>
      <left style="hair">
        <color indexed="64"/>
      </left>
      <right style="hair">
        <color indexed="64"/>
      </right>
      <top style="medium">
        <color rgb="FF008000"/>
      </top>
      <bottom style="hair">
        <color indexed="64"/>
      </bottom>
      <diagonal/>
    </border>
    <border>
      <left/>
      <right style="medium">
        <color rgb="FF008000"/>
      </right>
      <top style="medium">
        <color rgb="FF008000"/>
      </top>
      <bottom style="medium">
        <color rgb="FF008000"/>
      </bottom>
      <diagonal/>
    </border>
    <border>
      <left style="medium">
        <color rgb="FF008000"/>
      </left>
      <right/>
      <top style="medium">
        <color rgb="FF008000"/>
      </top>
      <bottom/>
      <diagonal/>
    </border>
    <border>
      <left/>
      <right/>
      <top style="medium">
        <color rgb="FF008000"/>
      </top>
      <bottom/>
      <diagonal/>
    </border>
    <border>
      <left/>
      <right/>
      <top/>
      <bottom style="medium">
        <color rgb="FF008000"/>
      </bottom>
      <diagonal/>
    </border>
    <border>
      <left/>
      <right style="medium">
        <color rgb="FF008000"/>
      </right>
      <top/>
      <bottom style="medium">
        <color rgb="FF008000"/>
      </bottom>
      <diagonal/>
    </border>
    <border>
      <left style="hair">
        <color indexed="17"/>
      </left>
      <right style="hair">
        <color indexed="17"/>
      </right>
      <top style="medium">
        <color rgb="FF008000"/>
      </top>
      <bottom style="hair">
        <color indexed="17"/>
      </bottom>
      <diagonal/>
    </border>
    <border>
      <left style="medium">
        <color rgb="FF008000"/>
      </left>
      <right style="hair">
        <color indexed="64"/>
      </right>
      <top style="medium">
        <color rgb="FF008000"/>
      </top>
      <bottom style="hair">
        <color indexed="64"/>
      </bottom>
      <diagonal/>
    </border>
    <border>
      <left style="hair">
        <color indexed="64"/>
      </left>
      <right style="medium">
        <color rgb="FF008000"/>
      </right>
      <top style="medium">
        <color rgb="FF008000"/>
      </top>
      <bottom style="hair">
        <color indexed="64"/>
      </bottom>
      <diagonal/>
    </border>
    <border>
      <left style="medium">
        <color rgb="FF008000"/>
      </left>
      <right style="hair">
        <color indexed="64"/>
      </right>
      <top style="hair">
        <color indexed="64"/>
      </top>
      <bottom style="hair">
        <color indexed="64"/>
      </bottom>
      <diagonal/>
    </border>
    <border>
      <left style="hair">
        <color indexed="64"/>
      </left>
      <right style="medium">
        <color rgb="FF008000"/>
      </right>
      <top style="hair">
        <color indexed="64"/>
      </top>
      <bottom style="hair">
        <color indexed="64"/>
      </bottom>
      <diagonal/>
    </border>
    <border>
      <left style="medium">
        <color rgb="FF008000"/>
      </left>
      <right style="hair">
        <color indexed="64"/>
      </right>
      <top style="hair">
        <color indexed="64"/>
      </top>
      <bottom style="medium">
        <color rgb="FF008000"/>
      </bottom>
      <diagonal/>
    </border>
    <border>
      <left style="hair">
        <color indexed="64"/>
      </left>
      <right style="hair">
        <color indexed="64"/>
      </right>
      <top style="hair">
        <color indexed="64"/>
      </top>
      <bottom style="medium">
        <color rgb="FF008000"/>
      </bottom>
      <diagonal/>
    </border>
    <border>
      <left style="hair">
        <color indexed="17"/>
      </left>
      <right style="hair">
        <color indexed="17"/>
      </right>
      <top style="hair">
        <color indexed="17"/>
      </top>
      <bottom style="medium">
        <color rgb="FF008000"/>
      </bottom>
      <diagonal/>
    </border>
    <border>
      <left style="hair">
        <color indexed="64"/>
      </left>
      <right style="medium">
        <color rgb="FF008000"/>
      </right>
      <top style="hair">
        <color indexed="64"/>
      </top>
      <bottom style="medium">
        <color rgb="FF008000"/>
      </bottom>
      <diagonal/>
    </border>
    <border>
      <left style="medium">
        <color rgb="FF008000"/>
      </left>
      <right/>
      <top style="medium">
        <color rgb="FF008000"/>
      </top>
      <bottom style="hair">
        <color indexed="17"/>
      </bottom>
      <diagonal/>
    </border>
    <border>
      <left style="medium">
        <color rgb="FF008000"/>
      </left>
      <right/>
      <top style="hair">
        <color indexed="17"/>
      </top>
      <bottom style="hair">
        <color indexed="17"/>
      </bottom>
      <diagonal/>
    </border>
    <border>
      <left style="medium">
        <color rgb="FF008000"/>
      </left>
      <right/>
      <top style="hair">
        <color indexed="17"/>
      </top>
      <bottom style="medium">
        <color rgb="FF008000"/>
      </bottom>
      <diagonal/>
    </border>
    <border>
      <left/>
      <right/>
      <top style="hair">
        <color indexed="17"/>
      </top>
      <bottom style="medium">
        <color rgb="FF008000"/>
      </bottom>
      <diagonal/>
    </border>
    <border>
      <left style="medium">
        <color rgb="FF008000"/>
      </left>
      <right/>
      <top style="medium">
        <color rgb="FF008000"/>
      </top>
      <bottom style="medium">
        <color rgb="FF008000"/>
      </bottom>
      <diagonal/>
    </border>
    <border>
      <left style="medium">
        <color rgb="FF008000"/>
      </left>
      <right/>
      <top/>
      <bottom style="medium">
        <color rgb="FF008000"/>
      </bottom>
      <diagonal/>
    </border>
    <border>
      <left/>
      <right/>
      <top style="medium">
        <color rgb="FF008000"/>
      </top>
      <bottom style="hair">
        <color indexed="17"/>
      </bottom>
      <diagonal/>
    </border>
    <border>
      <left/>
      <right style="medium">
        <color rgb="FF008000"/>
      </right>
      <top style="medium">
        <color rgb="FF008000"/>
      </top>
      <bottom style="hair">
        <color indexed="17"/>
      </bottom>
      <diagonal/>
    </border>
    <border>
      <left/>
      <right style="medium">
        <color rgb="FF008000"/>
      </right>
      <top style="hair">
        <color indexed="17"/>
      </top>
      <bottom style="hair">
        <color indexed="17"/>
      </bottom>
      <diagonal/>
    </border>
    <border>
      <left/>
      <right style="medium">
        <color rgb="FF008000"/>
      </right>
      <top style="hair">
        <color indexed="17"/>
      </top>
      <bottom style="medium">
        <color rgb="FF008000"/>
      </bottom>
      <diagonal/>
    </border>
    <border>
      <left style="medium">
        <color rgb="FF008000"/>
      </left>
      <right/>
      <top/>
      <bottom/>
      <diagonal/>
    </border>
    <border>
      <left/>
      <right style="medium">
        <color rgb="FF008000"/>
      </right>
      <top/>
      <bottom/>
      <diagonal/>
    </border>
    <border>
      <left/>
      <right style="medium">
        <color rgb="FF008000"/>
      </right>
      <top style="medium">
        <color rgb="FF008000"/>
      </top>
      <bottom/>
      <diagonal/>
    </border>
    <border>
      <left style="medium">
        <color rgb="FF008000"/>
      </left>
      <right style="hair">
        <color theme="1"/>
      </right>
      <top style="medium">
        <color rgb="FF008000"/>
      </top>
      <bottom style="hair">
        <color theme="1"/>
      </bottom>
      <diagonal/>
    </border>
    <border>
      <left style="hair">
        <color theme="1"/>
      </left>
      <right style="hair">
        <color theme="1"/>
      </right>
      <top style="medium">
        <color rgb="FF008000"/>
      </top>
      <bottom style="hair">
        <color theme="1"/>
      </bottom>
      <diagonal/>
    </border>
    <border>
      <left style="hair">
        <color theme="1"/>
      </left>
      <right style="medium">
        <color rgb="FF008000"/>
      </right>
      <top style="medium">
        <color rgb="FF008000"/>
      </top>
      <bottom style="hair">
        <color theme="1"/>
      </bottom>
      <diagonal/>
    </border>
    <border>
      <left style="medium">
        <color rgb="FF008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rgb="FF008000"/>
      </right>
      <top style="hair">
        <color theme="1"/>
      </top>
      <bottom style="hair">
        <color theme="1"/>
      </bottom>
      <diagonal/>
    </border>
    <border>
      <left style="medium">
        <color rgb="FF008000"/>
      </left>
      <right style="hair">
        <color theme="1"/>
      </right>
      <top style="hair">
        <color theme="1"/>
      </top>
      <bottom style="medium">
        <color rgb="FF008000"/>
      </bottom>
      <diagonal/>
    </border>
    <border>
      <left style="hair">
        <color theme="1"/>
      </left>
      <right style="hair">
        <color theme="1"/>
      </right>
      <top style="hair">
        <color theme="1"/>
      </top>
      <bottom style="medium">
        <color rgb="FF008000"/>
      </bottom>
      <diagonal/>
    </border>
    <border>
      <left style="hair">
        <color theme="1"/>
      </left>
      <right style="medium">
        <color rgb="FF008000"/>
      </right>
      <top style="hair">
        <color theme="1"/>
      </top>
      <bottom style="medium">
        <color rgb="FF008000"/>
      </bottom>
      <diagonal/>
    </border>
    <border>
      <left style="hair">
        <color indexed="64"/>
      </left>
      <right/>
      <top style="medium">
        <color rgb="FF008000"/>
      </top>
      <bottom style="hair">
        <color indexed="64"/>
      </bottom>
      <diagonal/>
    </border>
    <border>
      <left/>
      <right style="medium">
        <color rgb="FF008000"/>
      </right>
      <top style="medium">
        <color rgb="FF008000"/>
      </top>
      <bottom style="hair">
        <color indexed="64"/>
      </bottom>
      <diagonal/>
    </border>
    <border>
      <left/>
      <right/>
      <top style="medium">
        <color rgb="FF008000"/>
      </top>
      <bottom style="hair">
        <color indexed="64"/>
      </bottom>
      <diagonal/>
    </border>
    <border>
      <left/>
      <right style="hair">
        <color indexed="64"/>
      </right>
      <top style="medium">
        <color rgb="FF008000"/>
      </top>
      <bottom style="hair">
        <color indexed="64"/>
      </bottom>
      <diagonal/>
    </border>
    <border>
      <left style="thin">
        <color rgb="FF008000"/>
      </left>
      <right/>
      <top style="thin">
        <color rgb="FF008000"/>
      </top>
      <bottom/>
      <diagonal/>
    </border>
    <border>
      <left/>
      <right style="thin">
        <color indexed="64"/>
      </right>
      <top style="medium">
        <color rgb="FF008000"/>
      </top>
      <bottom style="medium">
        <color rgb="FF008000"/>
      </bottom>
      <diagonal/>
    </border>
  </borders>
  <cellStyleXfs count="6">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cellStyleXfs>
  <cellXfs count="401">
    <xf numFmtId="0" fontId="0" fillId="0" borderId="0" xfId="0"/>
    <xf numFmtId="0" fontId="9" fillId="2" borderId="0" xfId="0" applyFont="1" applyFill="1"/>
    <xf numFmtId="0" fontId="3" fillId="3" borderId="0" xfId="0" applyFont="1" applyFill="1"/>
    <xf numFmtId="0" fontId="3" fillId="0" borderId="0" xfId="0" applyFont="1" applyFill="1"/>
    <xf numFmtId="0" fontId="9" fillId="0" borderId="0" xfId="0" applyFont="1" applyFill="1"/>
    <xf numFmtId="0" fontId="0" fillId="0" borderId="0" xfId="0" applyFill="1"/>
    <xf numFmtId="0" fontId="0" fillId="0" borderId="0" xfId="0" applyAlignment="1">
      <alignment wrapText="1"/>
    </xf>
    <xf numFmtId="0" fontId="12" fillId="0" borderId="0" xfId="0" applyFont="1" applyFill="1" applyBorder="1"/>
    <xf numFmtId="0" fontId="12" fillId="2" borderId="0" xfId="0" applyFont="1" applyFill="1" applyBorder="1"/>
    <xf numFmtId="0" fontId="14" fillId="0" borderId="0" xfId="0" applyFont="1" applyFill="1"/>
    <xf numFmtId="0" fontId="14" fillId="0" borderId="0" xfId="0" applyFont="1"/>
    <xf numFmtId="0" fontId="15" fillId="0" borderId="0" xfId="0" applyFont="1" applyFill="1"/>
    <xf numFmtId="0" fontId="15" fillId="0" borderId="0" xfId="0" applyFont="1"/>
    <xf numFmtId="49" fontId="0" fillId="0" borderId="0" xfId="0" applyNumberFormat="1" applyFill="1"/>
    <xf numFmtId="49" fontId="0" fillId="0" borderId="0" xfId="0" applyNumberFormat="1"/>
    <xf numFmtId="14" fontId="0" fillId="0" borderId="0" xfId="0" applyNumberFormat="1"/>
    <xf numFmtId="1" fontId="0" fillId="0" borderId="0" xfId="0" applyNumberFormat="1" applyFill="1"/>
    <xf numFmtId="49" fontId="0" fillId="4" borderId="0" xfId="0" applyNumberFormat="1" applyFill="1" applyBorder="1"/>
    <xf numFmtId="0" fontId="0" fillId="4" borderId="0" xfId="0" applyFill="1"/>
    <xf numFmtId="14" fontId="0" fillId="4" borderId="0" xfId="0" applyNumberFormat="1" applyFill="1"/>
    <xf numFmtId="0" fontId="17" fillId="0" borderId="0" xfId="0" applyFont="1" applyFill="1" applyBorder="1" applyAlignment="1">
      <alignment vertical="top"/>
    </xf>
    <xf numFmtId="0" fontId="17" fillId="0" borderId="0" xfId="0" applyFont="1" applyBorder="1" applyAlignment="1">
      <alignment vertical="top"/>
    </xf>
    <xf numFmtId="0" fontId="0" fillId="4" borderId="0" xfId="0" applyFill="1" applyBorder="1"/>
    <xf numFmtId="0" fontId="3" fillId="0" borderId="0" xfId="0" applyFont="1" applyFill="1" applyBorder="1"/>
    <xf numFmtId="0" fontId="3" fillId="3" borderId="0" xfId="0" applyFont="1" applyFill="1" applyBorder="1"/>
    <xf numFmtId="49" fontId="0" fillId="4" borderId="0" xfId="0" applyNumberFormat="1" applyFill="1"/>
    <xf numFmtId="0" fontId="0" fillId="4" borderId="0" xfId="0" applyFont="1" applyFill="1" applyBorder="1" applyAlignment="1"/>
    <xf numFmtId="0" fontId="11" fillId="4" borderId="0" xfId="0" applyFont="1" applyFill="1" applyBorder="1" applyAlignment="1"/>
    <xf numFmtId="0" fontId="0" fillId="4" borderId="0" xfId="0" applyFill="1" applyAlignment="1">
      <alignment wrapText="1"/>
    </xf>
    <xf numFmtId="1" fontId="0" fillId="4" borderId="0" xfId="0" applyNumberFormat="1" applyFill="1"/>
    <xf numFmtId="1" fontId="0" fillId="4" borderId="0" xfId="0" applyNumberFormat="1" applyFill="1" applyBorder="1"/>
    <xf numFmtId="0" fontId="9" fillId="4" borderId="0" xfId="0" applyFont="1" applyFill="1"/>
    <xf numFmtId="0" fontId="12" fillId="4" borderId="0" xfId="0" applyFont="1" applyFill="1" applyBorder="1"/>
    <xf numFmtId="0" fontId="3" fillId="4" borderId="0" xfId="0" applyFont="1" applyFill="1" applyBorder="1"/>
    <xf numFmtId="0" fontId="3" fillId="4" borderId="0" xfId="0" applyFont="1" applyFill="1"/>
    <xf numFmtId="0" fontId="17" fillId="4" borderId="0" xfId="0" applyFont="1" applyFill="1" applyBorder="1" applyAlignment="1">
      <alignment vertical="top"/>
    </xf>
    <xf numFmtId="0" fontId="15" fillId="4" borderId="0" xfId="0" applyFont="1" applyFill="1"/>
    <xf numFmtId="0" fontId="14" fillId="4" borderId="0" xfId="0" applyFont="1" applyFill="1"/>
    <xf numFmtId="49" fontId="0" fillId="4" borderId="0" xfId="0" applyNumberFormat="1" applyFill="1" applyBorder="1" applyAlignment="1">
      <alignment horizontal="left"/>
    </xf>
    <xf numFmtId="9" fontId="0" fillId="4" borderId="0" xfId="0" applyNumberFormat="1" applyFill="1" applyBorder="1"/>
    <xf numFmtId="9" fontId="0" fillId="0" borderId="0" xfId="2" applyFont="1"/>
    <xf numFmtId="0" fontId="0" fillId="4" borderId="0" xfId="0" applyFill="1" applyBorder="1" applyAlignment="1">
      <alignment wrapText="1"/>
    </xf>
    <xf numFmtId="0" fontId="18" fillId="5" borderId="0" xfId="0" applyFont="1" applyFill="1" applyBorder="1" applyAlignment="1"/>
    <xf numFmtId="0" fontId="20" fillId="0" borderId="0" xfId="0" applyFont="1" applyFill="1" applyBorder="1" applyAlignment="1">
      <alignment vertical="top"/>
    </xf>
    <xf numFmtId="0" fontId="21" fillId="4" borderId="0" xfId="0" applyFont="1" applyFill="1" applyBorder="1"/>
    <xf numFmtId="0" fontId="7" fillId="4" borderId="0" xfId="0" applyFont="1" applyFill="1" applyBorder="1"/>
    <xf numFmtId="0" fontId="0" fillId="4" borderId="0" xfId="0" applyNumberFormat="1" applyFill="1"/>
    <xf numFmtId="1" fontId="12" fillId="6" borderId="0" xfId="0" applyNumberFormat="1" applyFont="1" applyFill="1" applyBorder="1"/>
    <xf numFmtId="1" fontId="3" fillId="6" borderId="0" xfId="0" applyNumberFormat="1" applyFont="1" applyFill="1" applyBorder="1"/>
    <xf numFmtId="0" fontId="3" fillId="4" borderId="0" xfId="0" applyFont="1" applyFill="1" applyAlignment="1"/>
    <xf numFmtId="0" fontId="0" fillId="4" borderId="0" xfId="0" applyFill="1" applyAlignment="1"/>
    <xf numFmtId="1" fontId="3" fillId="4" borderId="0" xfId="0" applyNumberFormat="1" applyFont="1" applyFill="1"/>
    <xf numFmtId="49" fontId="3" fillId="4" borderId="0" xfId="0" applyNumberFormat="1" applyFont="1" applyFill="1"/>
    <xf numFmtId="14" fontId="0" fillId="4" borderId="0" xfId="0" applyNumberFormat="1" applyFill="1" applyBorder="1" applyAlignment="1">
      <alignment wrapText="1"/>
    </xf>
    <xf numFmtId="14" fontId="0" fillId="4" borderId="0" xfId="0" applyNumberFormat="1" applyFill="1" applyBorder="1"/>
    <xf numFmtId="0" fontId="1" fillId="4" borderId="0" xfId="0" applyFont="1" applyFill="1" applyBorder="1" applyAlignment="1">
      <alignment wrapText="1"/>
    </xf>
    <xf numFmtId="49" fontId="0" fillId="0" borderId="0" xfId="0" applyNumberFormat="1" applyBorder="1"/>
    <xf numFmtId="49" fontId="14" fillId="0" borderId="0" xfId="0" applyNumberFormat="1" applyFont="1" applyBorder="1"/>
    <xf numFmtId="0" fontId="14" fillId="4" borderId="0" xfId="0" applyFont="1" applyFill="1" applyBorder="1" applyAlignment="1">
      <alignment wrapText="1"/>
    </xf>
    <xf numFmtId="14" fontId="14" fillId="4" borderId="0" xfId="0" applyNumberFormat="1" applyFont="1" applyFill="1" applyBorder="1" applyAlignment="1">
      <alignment wrapText="1"/>
    </xf>
    <xf numFmtId="14" fontId="14" fillId="4" borderId="0" xfId="0" applyNumberFormat="1" applyFont="1" applyFill="1" applyBorder="1"/>
    <xf numFmtId="1" fontId="14" fillId="4" borderId="0" xfId="0" applyNumberFormat="1" applyFont="1" applyFill="1" applyBorder="1"/>
    <xf numFmtId="49" fontId="14" fillId="4" borderId="0" xfId="0" applyNumberFormat="1" applyFont="1" applyFill="1" applyBorder="1"/>
    <xf numFmtId="0" fontId="14" fillId="4" borderId="0" xfId="0" applyFont="1" applyFill="1" applyBorder="1"/>
    <xf numFmtId="0" fontId="0" fillId="4" borderId="1" xfId="0" applyFill="1" applyBorder="1" applyAlignment="1">
      <alignment wrapText="1"/>
    </xf>
    <xf numFmtId="0" fontId="8" fillId="4" borderId="1" xfId="0" applyFont="1" applyFill="1" applyBorder="1" applyAlignment="1">
      <alignment wrapText="1"/>
    </xf>
    <xf numFmtId="0" fontId="1" fillId="4" borderId="1" xfId="0" applyFont="1" applyFill="1" applyBorder="1" applyAlignment="1">
      <alignment wrapText="1"/>
    </xf>
    <xf numFmtId="1" fontId="0" fillId="4" borderId="0" xfId="0" applyNumberFormat="1" applyFill="1" applyBorder="1" applyAlignment="1">
      <alignment horizontal="left"/>
    </xf>
    <xf numFmtId="0" fontId="0" fillId="4" borderId="0" xfId="0" applyFont="1" applyFill="1"/>
    <xf numFmtId="0" fontId="0" fillId="4" borderId="0" xfId="0" applyFont="1" applyFill="1" applyAlignment="1">
      <alignment wrapText="1"/>
    </xf>
    <xf numFmtId="1" fontId="0" fillId="4" borderId="0" xfId="0" applyNumberFormat="1" applyFont="1" applyFill="1"/>
    <xf numFmtId="49" fontId="0" fillId="4" borderId="0" xfId="0" applyNumberFormat="1" applyFont="1" applyFill="1" applyBorder="1"/>
    <xf numFmtId="0" fontId="0" fillId="0" borderId="0" xfId="0" applyFont="1"/>
    <xf numFmtId="0" fontId="0" fillId="0" borderId="0" xfId="0" applyFont="1" applyFill="1"/>
    <xf numFmtId="0" fontId="11" fillId="4" borderId="0" xfId="0" applyFont="1" applyFill="1"/>
    <xf numFmtId="0" fontId="11" fillId="0" borderId="0" xfId="0" applyFont="1"/>
    <xf numFmtId="0" fontId="11" fillId="0" borderId="0" xfId="0" applyFont="1" applyFill="1"/>
    <xf numFmtId="14" fontId="0" fillId="5" borderId="1" xfId="0" applyNumberFormat="1" applyFill="1" applyBorder="1" applyAlignment="1">
      <alignment wrapText="1"/>
    </xf>
    <xf numFmtId="0" fontId="26" fillId="4" borderId="1" xfId="1" applyFont="1" applyFill="1" applyBorder="1" applyAlignment="1" applyProtection="1">
      <alignment wrapText="1"/>
    </xf>
    <xf numFmtId="0" fontId="0" fillId="0" borderId="0" xfId="0" applyBorder="1" applyAlignment="1"/>
    <xf numFmtId="0" fontId="10" fillId="0" borderId="0" xfId="0" applyFont="1" applyBorder="1" applyAlignment="1" applyProtection="1">
      <protection locked="0"/>
    </xf>
    <xf numFmtId="0" fontId="0" fillId="4" borderId="0" xfId="0" applyFill="1" applyBorder="1" applyAlignment="1"/>
    <xf numFmtId="0" fontId="27" fillId="6" borderId="0" xfId="0" applyFont="1" applyFill="1" applyBorder="1" applyAlignment="1" applyProtection="1">
      <alignment horizontal="left" wrapText="1"/>
      <protection locked="0"/>
    </xf>
    <xf numFmtId="0" fontId="2" fillId="6" borderId="0" xfId="0" applyFont="1" applyFill="1" applyBorder="1" applyAlignment="1">
      <alignment horizontal="left"/>
    </xf>
    <xf numFmtId="0" fontId="13" fillId="6" borderId="0" xfId="1" applyFont="1" applyFill="1" applyBorder="1" applyAlignment="1" applyProtection="1">
      <alignment horizontal="left"/>
    </xf>
    <xf numFmtId="1" fontId="9" fillId="6" borderId="14" xfId="0" applyNumberFormat="1" applyFont="1" applyFill="1" applyBorder="1"/>
    <xf numFmtId="49" fontId="9" fillId="6" borderId="15" xfId="0" applyNumberFormat="1" applyFont="1" applyFill="1" applyBorder="1"/>
    <xf numFmtId="49" fontId="12" fillId="6" borderId="16" xfId="0" applyNumberFormat="1" applyFont="1" applyFill="1" applyBorder="1"/>
    <xf numFmtId="49" fontId="12" fillId="6" borderId="17" xfId="0" applyNumberFormat="1" applyFont="1" applyFill="1" applyBorder="1" applyAlignment="1">
      <alignment horizontal="left"/>
    </xf>
    <xf numFmtId="49" fontId="3" fillId="6" borderId="17" xfId="0" applyNumberFormat="1" applyFont="1" applyFill="1" applyBorder="1"/>
    <xf numFmtId="49" fontId="3" fillId="6" borderId="16" xfId="0" applyNumberFormat="1" applyFont="1" applyFill="1" applyBorder="1"/>
    <xf numFmtId="49" fontId="3" fillId="6" borderId="18" xfId="0" applyNumberFormat="1" applyFont="1" applyFill="1" applyBorder="1"/>
    <xf numFmtId="1" fontId="3" fillId="6" borderId="19" xfId="0" applyNumberFormat="1" applyFont="1" applyFill="1" applyBorder="1"/>
    <xf numFmtId="49" fontId="3" fillId="6" borderId="20" xfId="0" applyNumberFormat="1" applyFont="1" applyFill="1" applyBorder="1"/>
    <xf numFmtId="0" fontId="0" fillId="4" borderId="1" xfId="0" applyFill="1" applyBorder="1" applyAlignment="1" applyProtection="1">
      <alignment wrapText="1"/>
      <protection locked="0"/>
    </xf>
    <xf numFmtId="49" fontId="0" fillId="4" borderId="1" xfId="0" applyNumberFormat="1" applyFill="1" applyBorder="1" applyProtection="1">
      <protection locked="0"/>
    </xf>
    <xf numFmtId="0" fontId="40" fillId="4" borderId="1" xfId="0" applyFont="1" applyFill="1" applyBorder="1" applyProtection="1">
      <protection locked="0"/>
    </xf>
    <xf numFmtId="0" fontId="40" fillId="4" borderId="2" xfId="0" applyFont="1" applyFill="1" applyBorder="1" applyProtection="1">
      <protection locked="0"/>
    </xf>
    <xf numFmtId="14" fontId="0" fillId="4" borderId="1" xfId="0" applyNumberFormat="1" applyFill="1" applyBorder="1" applyProtection="1">
      <protection locked="0"/>
    </xf>
    <xf numFmtId="14" fontId="0" fillId="4" borderId="3" xfId="0" applyNumberFormat="1" applyFill="1" applyBorder="1" applyProtection="1">
      <protection locked="0"/>
    </xf>
    <xf numFmtId="14" fontId="12" fillId="7" borderId="0" xfId="0" applyNumberFormat="1" applyFont="1" applyFill="1" applyBorder="1"/>
    <xf numFmtId="14" fontId="3" fillId="7" borderId="0" xfId="0" applyNumberFormat="1" applyFont="1" applyFill="1" applyBorder="1"/>
    <xf numFmtId="14" fontId="17" fillId="7" borderId="0" xfId="0" applyNumberFormat="1" applyFont="1" applyFill="1" applyBorder="1" applyAlignment="1">
      <alignment vertical="top"/>
    </xf>
    <xf numFmtId="14" fontId="15" fillId="7" borderId="0" xfId="0" applyNumberFormat="1" applyFont="1" applyFill="1" applyBorder="1" applyAlignment="1">
      <alignment wrapText="1"/>
    </xf>
    <xf numFmtId="14" fontId="0" fillId="7" borderId="0" xfId="0" applyNumberFormat="1" applyFill="1" applyBorder="1"/>
    <xf numFmtId="14" fontId="9" fillId="7" borderId="0" xfId="0" applyNumberFormat="1" applyFont="1" applyFill="1" applyBorder="1"/>
    <xf numFmtId="14" fontId="11" fillId="7" borderId="0" xfId="0" applyNumberFormat="1" applyFont="1" applyFill="1" applyBorder="1"/>
    <xf numFmtId="14" fontId="0" fillId="7" borderId="0" xfId="0" applyNumberFormat="1" applyFont="1" applyFill="1" applyBorder="1"/>
    <xf numFmtId="1" fontId="0" fillId="7" borderId="0" xfId="0" applyNumberFormat="1" applyFill="1" applyBorder="1" applyProtection="1">
      <protection locked="0"/>
    </xf>
    <xf numFmtId="14" fontId="14" fillId="7" borderId="0" xfId="0" applyNumberFormat="1" applyFont="1" applyFill="1" applyBorder="1"/>
    <xf numFmtId="1" fontId="0" fillId="8" borderId="4" xfId="0" applyNumberFormat="1" applyFill="1" applyBorder="1" applyProtection="1">
      <protection locked="0"/>
    </xf>
    <xf numFmtId="49" fontId="0" fillId="4" borderId="5" xfId="0" applyNumberFormat="1" applyFill="1" applyBorder="1"/>
    <xf numFmtId="0" fontId="0" fillId="4" borderId="4" xfId="0" applyFill="1" applyBorder="1" applyAlignment="1">
      <alignment wrapText="1"/>
    </xf>
    <xf numFmtId="14" fontId="0" fillId="4" borderId="4" xfId="0" applyNumberFormat="1" applyFill="1" applyBorder="1" applyProtection="1">
      <protection locked="0"/>
    </xf>
    <xf numFmtId="0" fontId="0" fillId="4" borderId="4" xfId="0" applyFill="1" applyBorder="1" applyAlignment="1" applyProtection="1">
      <alignment wrapText="1"/>
      <protection locked="0"/>
    </xf>
    <xf numFmtId="49" fontId="0" fillId="4" borderId="4" xfId="0" applyNumberFormat="1" applyFill="1" applyBorder="1" applyProtection="1">
      <protection locked="0"/>
    </xf>
    <xf numFmtId="0" fontId="8" fillId="0" borderId="0" xfId="5"/>
    <xf numFmtId="14" fontId="8" fillId="0" borderId="0" xfId="5" applyNumberFormat="1"/>
    <xf numFmtId="9" fontId="8" fillId="0" borderId="0" xfId="3" applyFont="1"/>
    <xf numFmtId="14" fontId="8" fillId="5" borderId="1" xfId="5" applyNumberFormat="1" applyFill="1" applyBorder="1" applyAlignment="1">
      <alignment wrapText="1"/>
    </xf>
    <xf numFmtId="14" fontId="14" fillId="5" borderId="1" xfId="5" applyNumberFormat="1" applyFont="1" applyFill="1" applyBorder="1" applyAlignment="1">
      <alignment wrapText="1"/>
    </xf>
    <xf numFmtId="0" fontId="3" fillId="6" borderId="21" xfId="5" applyFont="1" applyFill="1" applyBorder="1" applyAlignment="1">
      <alignment vertical="top" wrapText="1"/>
    </xf>
    <xf numFmtId="14" fontId="14" fillId="5" borderId="22" xfId="5" applyNumberFormat="1" applyFont="1" applyFill="1" applyBorder="1" applyAlignment="1">
      <alignment wrapText="1"/>
    </xf>
    <xf numFmtId="14" fontId="8" fillId="5" borderId="22" xfId="5" applyNumberFormat="1" applyFill="1" applyBorder="1" applyAlignment="1">
      <alignment wrapText="1"/>
    </xf>
    <xf numFmtId="49" fontId="41" fillId="4" borderId="0" xfId="0" applyNumberFormat="1" applyFont="1" applyFill="1"/>
    <xf numFmtId="14" fontId="41" fillId="0" borderId="0" xfId="0" applyNumberFormat="1" applyFont="1" applyBorder="1" applyAlignment="1"/>
    <xf numFmtId="0" fontId="6" fillId="4" borderId="4" xfId="1" applyFont="1" applyFill="1" applyBorder="1" applyAlignment="1" applyProtection="1">
      <alignment wrapText="1"/>
    </xf>
    <xf numFmtId="0" fontId="8" fillId="4" borderId="4" xfId="0" applyFont="1" applyFill="1" applyBorder="1" applyAlignment="1">
      <alignment wrapText="1"/>
    </xf>
    <xf numFmtId="49" fontId="15" fillId="4" borderId="6" xfId="0" applyNumberFormat="1" applyFont="1" applyFill="1" applyBorder="1"/>
    <xf numFmtId="0" fontId="15" fillId="4" borderId="7" xfId="0" applyFont="1" applyFill="1" applyBorder="1" applyAlignment="1">
      <alignment wrapText="1"/>
    </xf>
    <xf numFmtId="14" fontId="15" fillId="5" borderId="7" xfId="0" applyNumberFormat="1" applyFont="1" applyFill="1" applyBorder="1" applyAlignment="1">
      <alignment wrapText="1"/>
    </xf>
    <xf numFmtId="14" fontId="7" fillId="9" borderId="7" xfId="0" applyNumberFormat="1" applyFont="1" applyFill="1" applyBorder="1"/>
    <xf numFmtId="1" fontId="15" fillId="8" borderId="7" xfId="0" applyNumberFormat="1" applyFont="1" applyFill="1" applyBorder="1"/>
    <xf numFmtId="49" fontId="15" fillId="4" borderId="7" xfId="0" applyNumberFormat="1" applyFont="1" applyFill="1" applyBorder="1"/>
    <xf numFmtId="0" fontId="40" fillId="4" borderId="8" xfId="0" applyFont="1" applyFill="1" applyBorder="1" applyProtection="1">
      <protection locked="0"/>
    </xf>
    <xf numFmtId="0" fontId="40" fillId="4" borderId="9" xfId="0" applyFont="1" applyFill="1" applyBorder="1" applyProtection="1">
      <protection locked="0"/>
    </xf>
    <xf numFmtId="0" fontId="17" fillId="6" borderId="21" xfId="0" applyFont="1" applyFill="1" applyBorder="1" applyAlignment="1"/>
    <xf numFmtId="0" fontId="17" fillId="6" borderId="23" xfId="0" applyFont="1" applyFill="1" applyBorder="1" applyAlignment="1"/>
    <xf numFmtId="49" fontId="16" fillId="6" borderId="24" xfId="0" applyNumberFormat="1" applyFont="1" applyFill="1" applyBorder="1" applyAlignment="1">
      <alignment vertical="top"/>
    </xf>
    <xf numFmtId="0" fontId="16" fillId="6" borderId="25" xfId="0" applyFont="1" applyFill="1" applyBorder="1" applyAlignment="1">
      <alignment vertical="top" wrapText="1"/>
    </xf>
    <xf numFmtId="0" fontId="3" fillId="6" borderId="25" xfId="0" applyFont="1" applyFill="1" applyBorder="1" applyAlignment="1">
      <alignment vertical="top" wrapText="1"/>
    </xf>
    <xf numFmtId="0" fontId="16" fillId="6" borderId="26" xfId="0" applyFont="1" applyFill="1" applyBorder="1" applyAlignment="1">
      <alignment vertical="top" wrapText="1"/>
    </xf>
    <xf numFmtId="49" fontId="16" fillId="6" borderId="26" xfId="0" applyNumberFormat="1" applyFont="1" applyFill="1" applyBorder="1" applyAlignment="1">
      <alignment vertical="top" wrapText="1"/>
    </xf>
    <xf numFmtId="0" fontId="17" fillId="6" borderId="26" xfId="0" applyFont="1" applyFill="1" applyBorder="1" applyAlignment="1">
      <alignment vertical="top"/>
    </xf>
    <xf numFmtId="0" fontId="17" fillId="6" borderId="27" xfId="0" applyFont="1" applyFill="1" applyBorder="1" applyAlignment="1">
      <alignment vertical="top"/>
    </xf>
    <xf numFmtId="1" fontId="0" fillId="8" borderId="28" xfId="0" applyNumberFormat="1" applyFill="1" applyBorder="1" applyProtection="1">
      <protection locked="0"/>
    </xf>
    <xf numFmtId="0" fontId="40" fillId="4" borderId="22" xfId="0" applyFont="1" applyFill="1" applyBorder="1" applyProtection="1">
      <protection locked="0"/>
    </xf>
    <xf numFmtId="0" fontId="16" fillId="6" borderId="21" xfId="0" applyFont="1" applyFill="1" applyBorder="1" applyAlignment="1">
      <alignment vertical="top" wrapText="1"/>
    </xf>
    <xf numFmtId="0" fontId="3" fillId="6" borderId="21" xfId="0" applyFont="1" applyFill="1" applyBorder="1" applyAlignment="1">
      <alignment vertical="top" wrapText="1"/>
    </xf>
    <xf numFmtId="0" fontId="17" fillId="6" borderId="23" xfId="0" applyFont="1" applyFill="1" applyBorder="1" applyAlignment="1">
      <alignment vertical="top"/>
    </xf>
    <xf numFmtId="49" fontId="0" fillId="4" borderId="29" xfId="0" applyNumberFormat="1" applyFill="1" applyBorder="1"/>
    <xf numFmtId="0" fontId="0" fillId="4" borderId="22" xfId="0" applyFill="1" applyBorder="1" applyAlignment="1">
      <alignment wrapText="1"/>
    </xf>
    <xf numFmtId="14" fontId="0" fillId="4" borderId="22" xfId="0" applyNumberFormat="1" applyFill="1" applyBorder="1" applyProtection="1">
      <protection locked="0"/>
    </xf>
    <xf numFmtId="49" fontId="0" fillId="4" borderId="22" xfId="0" applyNumberFormat="1" applyFill="1" applyBorder="1" applyProtection="1">
      <protection locked="0"/>
    </xf>
    <xf numFmtId="0" fontId="40" fillId="4" borderId="30" xfId="0" applyFont="1" applyFill="1" applyBorder="1" applyProtection="1">
      <protection locked="0"/>
    </xf>
    <xf numFmtId="49" fontId="0" fillId="4" borderId="31" xfId="0" applyNumberFormat="1" applyFill="1" applyBorder="1"/>
    <xf numFmtId="0" fontId="40" fillId="4" borderId="32" xfId="0" applyFont="1" applyFill="1" applyBorder="1" applyProtection="1">
      <protection locked="0"/>
    </xf>
    <xf numFmtId="49" fontId="15" fillId="4" borderId="33" xfId="0" applyNumberFormat="1" applyFont="1" applyFill="1" applyBorder="1"/>
    <xf numFmtId="0" fontId="15" fillId="4" borderId="34" xfId="0" applyFont="1" applyFill="1" applyBorder="1" applyAlignment="1">
      <alignment wrapText="1"/>
    </xf>
    <xf numFmtId="14" fontId="15" fillId="5" borderId="34" xfId="0" applyNumberFormat="1" applyFont="1" applyFill="1" applyBorder="1" applyAlignment="1">
      <alignment wrapText="1"/>
    </xf>
    <xf numFmtId="14" fontId="15" fillId="5" borderId="26" xfId="0" applyNumberFormat="1" applyFont="1" applyFill="1" applyBorder="1" applyAlignment="1">
      <alignment wrapText="1"/>
    </xf>
    <xf numFmtId="14" fontId="7" fillId="9" borderId="35" xfId="0" applyNumberFormat="1" applyFont="1" applyFill="1" applyBorder="1"/>
    <xf numFmtId="1" fontId="15" fillId="8" borderId="34" xfId="0" applyNumberFormat="1" applyFont="1" applyFill="1" applyBorder="1"/>
    <xf numFmtId="49" fontId="15" fillId="4" borderId="34" xfId="0" applyNumberFormat="1" applyFont="1" applyFill="1" applyBorder="1"/>
    <xf numFmtId="0" fontId="40" fillId="4" borderId="34" xfId="0" applyFont="1" applyFill="1" applyBorder="1" applyProtection="1">
      <protection locked="0"/>
    </xf>
    <xf numFmtId="0" fontId="40" fillId="4" borderId="36" xfId="0" applyFont="1" applyFill="1" applyBorder="1" applyProtection="1">
      <protection locked="0"/>
    </xf>
    <xf numFmtId="49" fontId="0" fillId="0" borderId="31" xfId="0" applyNumberFormat="1" applyBorder="1"/>
    <xf numFmtId="49" fontId="16" fillId="6" borderId="21" xfId="0" applyNumberFormat="1" applyFont="1" applyFill="1" applyBorder="1" applyAlignment="1">
      <alignment vertical="top" wrapText="1"/>
    </xf>
    <xf numFmtId="0" fontId="17" fillId="6" borderId="21" xfId="0" applyFont="1" applyFill="1" applyBorder="1" applyAlignment="1">
      <alignment vertical="top"/>
    </xf>
    <xf numFmtId="49" fontId="0" fillId="0" borderId="37" xfId="0" applyNumberFormat="1" applyBorder="1" applyProtection="1">
      <protection locked="0"/>
    </xf>
    <xf numFmtId="49" fontId="0" fillId="0" borderId="38" xfId="0" applyNumberFormat="1" applyBorder="1" applyProtection="1">
      <protection locked="0"/>
    </xf>
    <xf numFmtId="49" fontId="0" fillId="0" borderId="39" xfId="0" applyNumberFormat="1" applyBorder="1" applyProtection="1">
      <protection locked="0"/>
    </xf>
    <xf numFmtId="1" fontId="0" fillId="4" borderId="40" xfId="0" applyNumberFormat="1" applyFill="1" applyBorder="1" applyAlignment="1" applyProtection="1">
      <alignment horizontal="left"/>
      <protection locked="0"/>
    </xf>
    <xf numFmtId="49" fontId="0" fillId="4" borderId="40" xfId="0" applyNumberFormat="1" applyFill="1" applyBorder="1" applyAlignment="1" applyProtection="1">
      <alignment horizontal="left"/>
      <protection locked="0"/>
    </xf>
    <xf numFmtId="49" fontId="3" fillId="6" borderId="41" xfId="0" applyNumberFormat="1" applyFont="1" applyFill="1" applyBorder="1" applyAlignment="1">
      <alignment vertical="top"/>
    </xf>
    <xf numFmtId="49" fontId="3" fillId="6" borderId="42" xfId="0" applyNumberFormat="1" applyFont="1" applyFill="1" applyBorder="1" applyAlignment="1">
      <alignment vertical="top"/>
    </xf>
    <xf numFmtId="49" fontId="8" fillId="4" borderId="34" xfId="0" applyNumberFormat="1" applyFont="1" applyFill="1" applyBorder="1"/>
    <xf numFmtId="49" fontId="8" fillId="4" borderId="31" xfId="0" applyNumberFormat="1" applyFont="1" applyFill="1" applyBorder="1"/>
    <xf numFmtId="49" fontId="8" fillId="0" borderId="31" xfId="0" applyNumberFormat="1" applyFont="1" applyBorder="1"/>
    <xf numFmtId="49" fontId="8" fillId="4" borderId="1" xfId="0" applyNumberFormat="1" applyFont="1" applyFill="1" applyBorder="1" applyProtection="1">
      <protection locked="0"/>
    </xf>
    <xf numFmtId="49" fontId="32" fillId="6" borderId="17" xfId="0" applyNumberFormat="1" applyFont="1" applyFill="1" applyBorder="1" applyAlignment="1">
      <alignment horizontal="left"/>
    </xf>
    <xf numFmtId="0" fontId="17" fillId="6" borderId="26" xfId="0" applyFont="1" applyFill="1" applyBorder="1" applyAlignment="1">
      <alignment vertical="top" wrapText="1"/>
    </xf>
    <xf numFmtId="49" fontId="0" fillId="0" borderId="29" xfId="0" applyNumberFormat="1" applyBorder="1" applyProtection="1">
      <protection locked="0"/>
    </xf>
    <xf numFmtId="0" fontId="8" fillId="4" borderId="22" xfId="5" applyFont="1" applyFill="1" applyBorder="1" applyAlignment="1" applyProtection="1">
      <alignment wrapText="1"/>
      <protection locked="0"/>
    </xf>
    <xf numFmtId="0" fontId="0" fillId="4" borderId="22" xfId="0" applyFill="1" applyBorder="1" applyAlignment="1" applyProtection="1">
      <alignment wrapText="1"/>
      <protection locked="0"/>
    </xf>
    <xf numFmtId="49" fontId="0" fillId="0" borderId="31" xfId="0" applyNumberFormat="1" applyBorder="1" applyProtection="1">
      <protection locked="0"/>
    </xf>
    <xf numFmtId="0" fontId="8" fillId="4" borderId="1" xfId="5" applyFont="1" applyFill="1" applyBorder="1" applyAlignment="1" applyProtection="1">
      <alignment wrapText="1"/>
      <protection locked="0"/>
    </xf>
    <xf numFmtId="49" fontId="0" fillId="0" borderId="33" xfId="0" applyNumberFormat="1" applyBorder="1" applyProtection="1">
      <protection locked="0"/>
    </xf>
    <xf numFmtId="0" fontId="1" fillId="4" borderId="34" xfId="0" applyFont="1" applyFill="1" applyBorder="1" applyAlignment="1" applyProtection="1">
      <alignment wrapText="1"/>
      <protection locked="0"/>
    </xf>
    <xf numFmtId="0" fontId="0" fillId="4" borderId="34" xfId="0" applyFill="1" applyBorder="1" applyAlignment="1" applyProtection="1">
      <alignment wrapText="1"/>
      <protection locked="0"/>
    </xf>
    <xf numFmtId="0" fontId="3" fillId="6" borderId="41" xfId="0" applyNumberFormat="1" applyFont="1" applyFill="1" applyBorder="1" applyAlignment="1">
      <alignment vertical="top"/>
    </xf>
    <xf numFmtId="0" fontId="8" fillId="4" borderId="1" xfId="5" applyFill="1" applyBorder="1" applyAlignment="1" applyProtection="1">
      <alignment wrapText="1"/>
      <protection locked="0"/>
    </xf>
    <xf numFmtId="0" fontId="1" fillId="4" borderId="43" xfId="0" applyFont="1" applyFill="1" applyBorder="1" applyAlignment="1" applyProtection="1">
      <alignment horizontal="left" wrapText="1"/>
      <protection locked="0"/>
    </xf>
    <xf numFmtId="0" fontId="0" fillId="4" borderId="43" xfId="0" applyFill="1" applyBorder="1" applyAlignment="1" applyProtection="1">
      <alignment horizontal="left" wrapText="1"/>
      <protection locked="0"/>
    </xf>
    <xf numFmtId="1" fontId="0" fillId="4" borderId="43" xfId="0" applyNumberFormat="1" applyFill="1" applyBorder="1" applyAlignment="1" applyProtection="1">
      <alignment horizontal="left"/>
      <protection locked="0"/>
    </xf>
    <xf numFmtId="49" fontId="0" fillId="4" borderId="43" xfId="0" applyNumberFormat="1" applyFill="1" applyBorder="1" applyAlignment="1" applyProtection="1">
      <alignment horizontal="left"/>
      <protection locked="0"/>
    </xf>
    <xf numFmtId="0" fontId="0" fillId="4" borderId="43" xfId="0" applyFill="1" applyBorder="1" applyAlignment="1" applyProtection="1">
      <alignment horizontal="left"/>
      <protection locked="0"/>
    </xf>
    <xf numFmtId="0" fontId="0" fillId="4" borderId="44" xfId="0" applyFill="1" applyBorder="1" applyAlignment="1" applyProtection="1">
      <alignment horizontal="left"/>
      <protection locked="0"/>
    </xf>
    <xf numFmtId="0" fontId="1" fillId="4" borderId="10" xfId="0" applyFont="1" applyFill="1" applyBorder="1" applyAlignment="1" applyProtection="1">
      <alignment horizontal="left" wrapText="1"/>
      <protection locked="0"/>
    </xf>
    <xf numFmtId="0" fontId="0" fillId="4" borderId="10" xfId="0" applyFill="1" applyBorder="1" applyAlignment="1" applyProtection="1">
      <alignment horizontal="left" wrapText="1"/>
      <protection locked="0"/>
    </xf>
    <xf numFmtId="1" fontId="0" fillId="4" borderId="10" xfId="0" applyNumberFormat="1" applyFill="1" applyBorder="1" applyAlignment="1" applyProtection="1">
      <alignment horizontal="left"/>
      <protection locked="0"/>
    </xf>
    <xf numFmtId="49" fontId="0" fillId="4" borderId="10" xfId="0" applyNumberFormat="1"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45" xfId="0" applyFill="1" applyBorder="1" applyAlignment="1" applyProtection="1">
      <alignment horizontal="left"/>
      <protection locked="0"/>
    </xf>
    <xf numFmtId="0" fontId="1" fillId="4" borderId="40" xfId="0" applyFont="1" applyFill="1" applyBorder="1" applyAlignment="1" applyProtection="1">
      <alignment horizontal="left" wrapText="1"/>
      <protection locked="0"/>
    </xf>
    <xf numFmtId="0" fontId="0" fillId="4" borderId="40" xfId="0" applyFill="1" applyBorder="1" applyAlignment="1" applyProtection="1">
      <alignment horizontal="left" wrapText="1"/>
      <protection locked="0"/>
    </xf>
    <xf numFmtId="0" fontId="0" fillId="4" borderId="40" xfId="0" applyFill="1" applyBorder="1" applyAlignment="1" applyProtection="1">
      <alignment horizontal="left"/>
      <protection locked="0"/>
    </xf>
    <xf numFmtId="0" fontId="0" fillId="4" borderId="46" xfId="0" applyFill="1" applyBorder="1" applyAlignment="1" applyProtection="1">
      <alignment horizontal="left"/>
      <protection locked="0"/>
    </xf>
    <xf numFmtId="0" fontId="3" fillId="6" borderId="25" xfId="5" applyFont="1" applyFill="1" applyBorder="1" applyAlignment="1">
      <alignment vertical="top" wrapText="1"/>
    </xf>
    <xf numFmtId="0" fontId="3" fillId="6" borderId="23" xfId="0" applyFont="1" applyFill="1" applyBorder="1" applyAlignment="1">
      <alignment vertical="top" wrapText="1"/>
    </xf>
    <xf numFmtId="0" fontId="3" fillId="6" borderId="26" xfId="5" applyFont="1" applyFill="1" applyBorder="1" applyAlignment="1">
      <alignment vertical="top" wrapText="1"/>
    </xf>
    <xf numFmtId="0" fontId="18" fillId="7" borderId="47" xfId="0" applyFont="1" applyFill="1" applyBorder="1" applyAlignment="1" applyProtection="1">
      <alignment horizontal="right"/>
      <protection locked="0"/>
    </xf>
    <xf numFmtId="0" fontId="18" fillId="7" borderId="48" xfId="0" applyFont="1" applyFill="1" applyBorder="1" applyAlignment="1" applyProtection="1">
      <alignment horizontal="right"/>
      <protection locked="0"/>
    </xf>
    <xf numFmtId="49" fontId="8" fillId="4" borderId="5" xfId="0" applyNumberFormat="1" applyFont="1" applyFill="1" applyBorder="1"/>
    <xf numFmtId="49" fontId="8" fillId="4" borderId="4" xfId="0" applyNumberFormat="1" applyFont="1" applyFill="1" applyBorder="1" applyProtection="1">
      <protection locked="0"/>
    </xf>
    <xf numFmtId="14" fontId="8" fillId="5" borderId="28" xfId="5" applyNumberFormat="1" applyFill="1" applyBorder="1" applyAlignment="1">
      <alignment wrapText="1"/>
    </xf>
    <xf numFmtId="14" fontId="14" fillId="5" borderId="28" xfId="5" applyNumberFormat="1" applyFont="1" applyFill="1" applyBorder="1" applyAlignment="1">
      <alignment wrapText="1"/>
    </xf>
    <xf numFmtId="9" fontId="34" fillId="7" borderId="25" xfId="2" applyFont="1" applyFill="1" applyBorder="1"/>
    <xf numFmtId="14" fontId="0" fillId="7" borderId="25" xfId="0" applyNumberFormat="1" applyFont="1" applyFill="1" applyBorder="1"/>
    <xf numFmtId="14" fontId="0" fillId="7" borderId="49" xfId="0" applyNumberFormat="1" applyFont="1" applyFill="1" applyBorder="1"/>
    <xf numFmtId="9" fontId="8" fillId="7" borderId="0" xfId="2" applyFont="1" applyFill="1" applyBorder="1"/>
    <xf numFmtId="14" fontId="0" fillId="7" borderId="48" xfId="0" applyNumberFormat="1" applyFont="1" applyFill="1" applyBorder="1"/>
    <xf numFmtId="9" fontId="7" fillId="7" borderId="21" xfId="2" applyFont="1" applyFill="1" applyBorder="1"/>
    <xf numFmtId="14" fontId="7" fillId="7" borderId="21" xfId="0" applyNumberFormat="1" applyFont="1" applyFill="1" applyBorder="1"/>
    <xf numFmtId="14" fontId="7" fillId="7" borderId="23" xfId="0" applyNumberFormat="1" applyFont="1" applyFill="1" applyBorder="1"/>
    <xf numFmtId="0" fontId="6" fillId="0" borderId="22" xfId="1" applyFont="1" applyBorder="1" applyAlignment="1" applyProtection="1">
      <alignment wrapText="1"/>
    </xf>
    <xf numFmtId="0" fontId="8" fillId="4" borderId="1" xfId="1" applyFont="1" applyFill="1" applyBorder="1" applyAlignment="1" applyProtection="1">
      <alignment wrapText="1"/>
    </xf>
    <xf numFmtId="0" fontId="0" fillId="0" borderId="1" xfId="0" applyBorder="1" applyAlignment="1">
      <alignment wrapText="1"/>
    </xf>
    <xf numFmtId="49" fontId="0" fillId="4" borderId="5" xfId="0" applyNumberFormat="1" applyFont="1" applyFill="1" applyBorder="1"/>
    <xf numFmtId="49" fontId="0" fillId="4" borderId="4" xfId="0" applyNumberFormat="1" applyFont="1" applyFill="1" applyBorder="1" applyProtection="1">
      <protection locked="0"/>
    </xf>
    <xf numFmtId="0" fontId="37" fillId="4" borderId="1" xfId="0" applyFont="1" applyFill="1" applyBorder="1" applyAlignment="1">
      <alignment wrapText="1"/>
    </xf>
    <xf numFmtId="49" fontId="37" fillId="4" borderId="31" xfId="0" applyNumberFormat="1" applyFont="1" applyFill="1" applyBorder="1"/>
    <xf numFmtId="49" fontId="37" fillId="4" borderId="1" xfId="0" applyNumberFormat="1" applyFont="1" applyFill="1" applyBorder="1" applyProtection="1">
      <protection locked="0"/>
    </xf>
    <xf numFmtId="0" fontId="37" fillId="4" borderId="1" xfId="0" applyFont="1" applyFill="1" applyBorder="1" applyProtection="1">
      <protection locked="0"/>
    </xf>
    <xf numFmtId="49" fontId="0" fillId="4" borderId="31" xfId="0" applyNumberFormat="1" applyFont="1" applyFill="1" applyBorder="1"/>
    <xf numFmtId="49" fontId="0" fillId="4" borderId="1" xfId="0" applyNumberFormat="1" applyFont="1" applyFill="1" applyBorder="1" applyProtection="1">
      <protection locked="0"/>
    </xf>
    <xf numFmtId="0" fontId="0" fillId="4" borderId="1" xfId="0" applyFont="1" applyFill="1" applyBorder="1" applyAlignment="1">
      <alignment wrapText="1"/>
    </xf>
    <xf numFmtId="49" fontId="30" fillId="4" borderId="0" xfId="0" applyNumberFormat="1" applyFont="1" applyFill="1"/>
    <xf numFmtId="14" fontId="14" fillId="4" borderId="0" xfId="0" applyNumberFormat="1" applyFont="1" applyFill="1"/>
    <xf numFmtId="49" fontId="15" fillId="4" borderId="0" xfId="0" applyNumberFormat="1" applyFont="1" applyFill="1"/>
    <xf numFmtId="49" fontId="0" fillId="4" borderId="0" xfId="0" applyNumberFormat="1" applyFont="1" applyFill="1"/>
    <xf numFmtId="49" fontId="42" fillId="4" borderId="0" xfId="0" applyNumberFormat="1" applyFont="1" applyFill="1"/>
    <xf numFmtId="0" fontId="8" fillId="4" borderId="1" xfId="0" applyFont="1" applyFill="1" applyBorder="1" applyProtection="1">
      <protection locked="0"/>
    </xf>
    <xf numFmtId="0" fontId="8" fillId="4" borderId="32" xfId="0" applyFont="1" applyFill="1" applyBorder="1" applyProtection="1">
      <protection locked="0"/>
    </xf>
    <xf numFmtId="0" fontId="8" fillId="4" borderId="1" xfId="5" applyFill="1" applyBorder="1" applyAlignment="1" applyProtection="1">
      <alignment wrapText="1"/>
    </xf>
    <xf numFmtId="49" fontId="15" fillId="0" borderId="33" xfId="0" applyNumberFormat="1" applyFont="1" applyBorder="1"/>
    <xf numFmtId="0" fontId="8" fillId="4" borderId="1" xfId="5" applyFill="1" applyBorder="1" applyAlignment="1" applyProtection="1">
      <alignment horizontal="left" wrapText="1"/>
    </xf>
    <xf numFmtId="0" fontId="3" fillId="6" borderId="21" xfId="5" applyFont="1" applyFill="1" applyBorder="1" applyAlignment="1">
      <alignment vertical="top" wrapText="1"/>
    </xf>
    <xf numFmtId="49" fontId="3" fillId="6" borderId="41" xfId="5" applyNumberFormat="1" applyFont="1" applyFill="1" applyBorder="1" applyAlignment="1">
      <alignment vertical="top"/>
    </xf>
    <xf numFmtId="49" fontId="8" fillId="0" borderId="29" xfId="5" applyNumberFormat="1" applyBorder="1" applyProtection="1">
      <protection locked="0"/>
    </xf>
    <xf numFmtId="49" fontId="8" fillId="0" borderId="31" xfId="5" applyNumberFormat="1" applyBorder="1" applyProtection="1">
      <protection locked="0"/>
    </xf>
    <xf numFmtId="49" fontId="8" fillId="0" borderId="33" xfId="5" applyNumberFormat="1" applyBorder="1" applyProtection="1">
      <protection locked="0"/>
    </xf>
    <xf numFmtId="0" fontId="8" fillId="4" borderId="22" xfId="5" applyFill="1" applyBorder="1" applyAlignment="1" applyProtection="1">
      <alignment wrapText="1"/>
      <protection locked="0"/>
    </xf>
    <xf numFmtId="0" fontId="8" fillId="0" borderId="1" xfId="5" applyBorder="1" applyAlignment="1">
      <alignment wrapText="1"/>
    </xf>
    <xf numFmtId="0" fontId="6" fillId="4" borderId="1" xfId="1" applyFill="1" applyBorder="1" applyAlignment="1" applyProtection="1">
      <alignment wrapText="1"/>
    </xf>
    <xf numFmtId="0" fontId="35" fillId="4" borderId="1" xfId="1" applyFont="1" applyFill="1" applyBorder="1" applyAlignment="1" applyProtection="1">
      <alignment wrapText="1"/>
    </xf>
    <xf numFmtId="0" fontId="6" fillId="4" borderId="22" xfId="1" applyFill="1" applyBorder="1" applyAlignment="1" applyProtection="1">
      <alignment wrapText="1"/>
    </xf>
    <xf numFmtId="0" fontId="3" fillId="6" borderId="21" xfId="5" applyFont="1" applyFill="1" applyBorder="1" applyAlignment="1">
      <alignment horizontal="left" vertical="top" wrapText="1"/>
    </xf>
    <xf numFmtId="0" fontId="8" fillId="4" borderId="22" xfId="5" applyFill="1" applyBorder="1" applyAlignment="1" applyProtection="1">
      <alignment horizontal="left" wrapText="1"/>
      <protection locked="0"/>
    </xf>
    <xf numFmtId="0" fontId="8" fillId="4" borderId="22" xfId="5" applyFill="1" applyBorder="1" applyAlignment="1" applyProtection="1">
      <alignment wrapText="1"/>
    </xf>
    <xf numFmtId="0" fontId="8" fillId="4" borderId="34" xfId="5" applyFill="1" applyBorder="1" applyAlignment="1" applyProtection="1">
      <alignment wrapText="1"/>
    </xf>
    <xf numFmtId="0" fontId="8" fillId="4" borderId="22" xfId="0" applyFont="1" applyFill="1" applyBorder="1" applyProtection="1">
      <protection locked="0"/>
    </xf>
    <xf numFmtId="49" fontId="0" fillId="0" borderId="50" xfId="0" applyNumberFormat="1" applyBorder="1"/>
    <xf numFmtId="0" fontId="8" fillId="0" borderId="51" xfId="5" applyBorder="1" applyAlignment="1">
      <alignment horizontal="left" wrapText="1"/>
    </xf>
    <xf numFmtId="0" fontId="0" fillId="4" borderId="51" xfId="0" applyFill="1" applyBorder="1" applyAlignment="1">
      <alignment wrapText="1"/>
    </xf>
    <xf numFmtId="14" fontId="8" fillId="5" borderId="51" xfId="5" applyNumberFormat="1" applyFill="1" applyBorder="1" applyAlignment="1">
      <alignment wrapText="1"/>
    </xf>
    <xf numFmtId="14" fontId="14" fillId="5" borderId="51" xfId="5" applyNumberFormat="1" applyFont="1" applyFill="1" applyBorder="1" applyAlignment="1">
      <alignment wrapText="1"/>
    </xf>
    <xf numFmtId="14" fontId="0" fillId="4" borderId="51" xfId="0" applyNumberFormat="1" applyFill="1" applyBorder="1" applyProtection="1">
      <protection locked="0"/>
    </xf>
    <xf numFmtId="0" fontId="0" fillId="4" borderId="51" xfId="0" applyFill="1" applyBorder="1" applyAlignment="1" applyProtection="1">
      <alignment wrapText="1"/>
      <protection locked="0"/>
    </xf>
    <xf numFmtId="1" fontId="0" fillId="8" borderId="51" xfId="0" applyNumberFormat="1" applyFill="1" applyBorder="1" applyProtection="1">
      <protection locked="0"/>
    </xf>
    <xf numFmtId="49" fontId="8" fillId="4" borderId="51" xfId="0" applyNumberFormat="1" applyFont="1" applyFill="1" applyBorder="1" applyProtection="1">
      <protection locked="0"/>
    </xf>
    <xf numFmtId="0" fontId="0" fillId="4" borderId="51" xfId="0" applyFill="1" applyBorder="1" applyProtection="1">
      <protection locked="0"/>
    </xf>
    <xf numFmtId="0" fontId="8" fillId="4" borderId="52" xfId="0" applyFont="1" applyFill="1" applyBorder="1" applyProtection="1">
      <protection locked="0"/>
    </xf>
    <xf numFmtId="49" fontId="0" fillId="0" borderId="53" xfId="0" applyNumberFormat="1" applyBorder="1"/>
    <xf numFmtId="0" fontId="8" fillId="0" borderId="54" xfId="5" applyBorder="1" applyAlignment="1">
      <alignment horizontal="left" wrapText="1"/>
    </xf>
    <xf numFmtId="0" fontId="0" fillId="4" borderId="54" xfId="0" applyFill="1" applyBorder="1" applyAlignment="1">
      <alignment wrapText="1"/>
    </xf>
    <xf numFmtId="14" fontId="8" fillId="5" borderId="54" xfId="5" applyNumberFormat="1" applyFill="1" applyBorder="1" applyAlignment="1">
      <alignment wrapText="1"/>
    </xf>
    <xf numFmtId="14" fontId="14" fillId="5" borderId="54" xfId="5" applyNumberFormat="1" applyFont="1" applyFill="1" applyBorder="1" applyAlignment="1">
      <alignment wrapText="1"/>
    </xf>
    <xf numFmtId="14" fontId="0" fillId="4" borderId="54" xfId="0" applyNumberFormat="1" applyFill="1" applyBorder="1" applyProtection="1">
      <protection locked="0"/>
    </xf>
    <xf numFmtId="0" fontId="0" fillId="4" borderId="54" xfId="0" applyFill="1" applyBorder="1" applyAlignment="1" applyProtection="1">
      <alignment wrapText="1"/>
      <protection locked="0"/>
    </xf>
    <xf numFmtId="1" fontId="0" fillId="8" borderId="54" xfId="0" applyNumberFormat="1" applyFill="1" applyBorder="1" applyProtection="1">
      <protection locked="0"/>
    </xf>
    <xf numFmtId="49" fontId="8" fillId="4" borderId="54" xfId="0" applyNumberFormat="1" applyFont="1" applyFill="1" applyBorder="1" applyProtection="1">
      <protection locked="0"/>
    </xf>
    <xf numFmtId="0" fontId="40" fillId="4" borderId="54" xfId="0" applyFont="1" applyFill="1" applyBorder="1" applyProtection="1">
      <protection locked="0"/>
    </xf>
    <xf numFmtId="0" fontId="40" fillId="4" borderId="55" xfId="0" applyFont="1" applyFill="1" applyBorder="1" applyProtection="1">
      <protection locked="0"/>
    </xf>
    <xf numFmtId="49" fontId="8" fillId="0" borderId="53" xfId="0" applyNumberFormat="1" applyFont="1" applyBorder="1"/>
    <xf numFmtId="0" fontId="8" fillId="0" borderId="54" xfId="5" applyBorder="1" applyAlignment="1">
      <alignment wrapText="1"/>
    </xf>
    <xf numFmtId="0" fontId="8" fillId="4" borderId="54" xfId="0" applyFont="1" applyFill="1" applyBorder="1" applyAlignment="1">
      <alignment wrapText="1"/>
    </xf>
    <xf numFmtId="0" fontId="8" fillId="4" borderId="54" xfId="0" applyFont="1" applyFill="1" applyBorder="1" applyProtection="1">
      <protection locked="0"/>
    </xf>
    <xf numFmtId="0" fontId="8" fillId="4" borderId="55" xfId="0" applyFont="1" applyFill="1" applyBorder="1" applyProtection="1">
      <protection locked="0"/>
    </xf>
    <xf numFmtId="49" fontId="8" fillId="4" borderId="53" xfId="0" applyNumberFormat="1" applyFont="1" applyFill="1" applyBorder="1"/>
    <xf numFmtId="0" fontId="1" fillId="4" borderId="54" xfId="0" applyFont="1" applyFill="1" applyBorder="1" applyAlignment="1">
      <alignment wrapText="1"/>
    </xf>
    <xf numFmtId="14" fontId="0" fillId="5" borderId="54" xfId="0" applyNumberFormat="1" applyFill="1" applyBorder="1" applyAlignment="1">
      <alignment wrapText="1"/>
    </xf>
    <xf numFmtId="49" fontId="0" fillId="4" borderId="54" xfId="0" applyNumberFormat="1" applyFill="1" applyBorder="1" applyProtection="1">
      <protection locked="0"/>
    </xf>
    <xf numFmtId="49" fontId="15" fillId="0" borderId="56" xfId="0" applyNumberFormat="1" applyFont="1" applyBorder="1"/>
    <xf numFmtId="0" fontId="15" fillId="4" borderId="57" xfId="0" applyFont="1" applyFill="1" applyBorder="1" applyAlignment="1">
      <alignment wrapText="1"/>
    </xf>
    <xf numFmtId="14" fontId="15" fillId="5" borderId="57" xfId="0" applyNumberFormat="1" applyFont="1" applyFill="1" applyBorder="1" applyAlignment="1">
      <alignment wrapText="1"/>
    </xf>
    <xf numFmtId="14" fontId="7" fillId="9" borderId="57" xfId="0" applyNumberFormat="1" applyFont="1" applyFill="1" applyBorder="1"/>
    <xf numFmtId="1" fontId="15" fillId="8" borderId="57" xfId="0" applyNumberFormat="1" applyFont="1" applyFill="1" applyBorder="1"/>
    <xf numFmtId="49" fontId="8" fillId="4" borderId="57" xfId="0" applyNumberFormat="1" applyFont="1" applyFill="1" applyBorder="1"/>
    <xf numFmtId="0" fontId="40" fillId="4" borderId="57" xfId="0" applyFont="1" applyFill="1" applyBorder="1" applyProtection="1">
      <protection locked="0"/>
    </xf>
    <xf numFmtId="0" fontId="40" fillId="4" borderId="58" xfId="0" applyFont="1" applyFill="1" applyBorder="1" applyProtection="1">
      <protection locked="0"/>
    </xf>
    <xf numFmtId="0" fontId="0" fillId="4" borderId="50" xfId="0" applyNumberFormat="1" applyFill="1" applyBorder="1"/>
    <xf numFmtId="14" fontId="0" fillId="5" borderId="51" xfId="0" applyNumberFormat="1" applyFill="1" applyBorder="1" applyAlignment="1">
      <alignment wrapText="1"/>
    </xf>
    <xf numFmtId="0" fontId="8" fillId="4" borderId="51" xfId="0" applyNumberFormat="1" applyFont="1" applyFill="1" applyBorder="1" applyProtection="1">
      <protection locked="0"/>
    </xf>
    <xf numFmtId="0" fontId="8" fillId="4" borderId="51" xfId="0" applyFont="1" applyFill="1" applyBorder="1" applyProtection="1">
      <protection locked="0"/>
    </xf>
    <xf numFmtId="0" fontId="0" fillId="4" borderId="53" xfId="0" applyNumberFormat="1" applyFill="1" applyBorder="1"/>
    <xf numFmtId="0" fontId="8" fillId="4" borderId="54" xfId="0" applyNumberFormat="1" applyFont="1" applyFill="1" applyBorder="1" applyProtection="1">
      <protection locked="0"/>
    </xf>
    <xf numFmtId="0" fontId="15" fillId="4" borderId="56" xfId="0" applyNumberFormat="1" applyFont="1" applyFill="1" applyBorder="1"/>
    <xf numFmtId="14" fontId="0" fillId="9" borderId="57" xfId="0" applyNumberFormat="1" applyFill="1" applyBorder="1"/>
    <xf numFmtId="49" fontId="14" fillId="4" borderId="57" xfId="0" applyNumberFormat="1" applyFont="1" applyFill="1" applyBorder="1"/>
    <xf numFmtId="0" fontId="14" fillId="4" borderId="57" xfId="0" applyFont="1" applyFill="1" applyBorder="1"/>
    <xf numFmtId="0" fontId="14" fillId="4" borderId="58" xfId="0" applyFont="1" applyFill="1" applyBorder="1"/>
    <xf numFmtId="49" fontId="3" fillId="6" borderId="41" xfId="0" applyNumberFormat="1" applyFont="1" applyFill="1" applyBorder="1" applyAlignment="1">
      <alignment vertical="top" wrapText="1"/>
    </xf>
    <xf numFmtId="0" fontId="15" fillId="0" borderId="0" xfId="0" applyFont="1" applyAlignment="1">
      <alignment wrapText="1"/>
    </xf>
    <xf numFmtId="0" fontId="30" fillId="0" borderId="0" xfId="0" applyFont="1" applyAlignment="1">
      <alignment wrapText="1"/>
    </xf>
    <xf numFmtId="49" fontId="3" fillId="6" borderId="21" xfId="0" applyNumberFormat="1" applyFont="1" applyFill="1" applyBorder="1" applyAlignment="1">
      <alignment vertical="top" wrapText="1"/>
    </xf>
    <xf numFmtId="0" fontId="8" fillId="4" borderId="11" xfId="5" applyFill="1" applyBorder="1" applyAlignment="1" applyProtection="1">
      <alignment wrapText="1"/>
    </xf>
    <xf numFmtId="0" fontId="0" fillId="0" borderId="0" xfId="0" applyAlignment="1">
      <alignment horizontal="center" wrapText="1"/>
    </xf>
    <xf numFmtId="0" fontId="8" fillId="4" borderId="11" xfId="5" applyFont="1" applyFill="1" applyBorder="1" applyAlignment="1" applyProtection="1">
      <alignment wrapText="1"/>
    </xf>
    <xf numFmtId="0" fontId="0" fillId="4" borderId="11" xfId="0" applyFill="1" applyBorder="1" applyAlignment="1" applyProtection="1">
      <alignment wrapText="1"/>
    </xf>
    <xf numFmtId="0" fontId="0" fillId="4" borderId="1" xfId="0" applyFill="1" applyBorder="1" applyAlignment="1" applyProtection="1">
      <alignment horizontal="left"/>
      <protection locked="0"/>
    </xf>
    <xf numFmtId="0" fontId="0" fillId="4" borderId="32" xfId="0" applyFill="1" applyBorder="1" applyAlignment="1" applyProtection="1">
      <alignment horizontal="left"/>
      <protection locked="0"/>
    </xf>
    <xf numFmtId="0" fontId="0" fillId="4" borderId="0" xfId="0" applyFill="1" applyBorder="1" applyAlignment="1">
      <alignment wrapText="1"/>
    </xf>
    <xf numFmtId="0" fontId="0" fillId="4" borderId="0" xfId="0" applyFill="1" applyAlignment="1">
      <alignment wrapText="1"/>
    </xf>
    <xf numFmtId="0" fontId="22" fillId="6" borderId="41" xfId="0" applyFont="1" applyFill="1" applyBorder="1" applyAlignment="1">
      <alignment wrapText="1"/>
    </xf>
    <xf numFmtId="0" fontId="0" fillId="0" borderId="21" xfId="0" applyBorder="1" applyAlignment="1"/>
    <xf numFmtId="0" fontId="0" fillId="0" borderId="64" xfId="0" applyBorder="1" applyAlignment="1"/>
    <xf numFmtId="0" fontId="17" fillId="6" borderId="41" xfId="0" applyFont="1" applyFill="1" applyBorder="1" applyAlignment="1"/>
    <xf numFmtId="0" fontId="3" fillId="6" borderId="25" xfId="0" applyFont="1" applyFill="1" applyBorder="1" applyAlignment="1">
      <alignment vertical="top" wrapText="1"/>
    </xf>
    <xf numFmtId="0" fontId="17" fillId="6" borderId="26" xfId="0" applyFont="1" applyFill="1" applyBorder="1" applyAlignment="1">
      <alignment vertical="top" wrapText="1"/>
    </xf>
    <xf numFmtId="0" fontId="8" fillId="5" borderId="47" xfId="0" applyFont="1" applyFill="1" applyBorder="1" applyAlignment="1"/>
    <xf numFmtId="0" fontId="0" fillId="0" borderId="0" xfId="0" applyBorder="1" applyAlignment="1"/>
    <xf numFmtId="0" fontId="0" fillId="5" borderId="47" xfId="0" applyFont="1" applyFill="1" applyBorder="1" applyAlignment="1"/>
    <xf numFmtId="0" fontId="18" fillId="7" borderId="47" xfId="0" applyFont="1" applyFill="1" applyBorder="1" applyAlignment="1" applyProtection="1">
      <alignment horizontal="right"/>
      <protection locked="0"/>
    </xf>
    <xf numFmtId="0" fontId="18" fillId="7" borderId="48" xfId="0" applyFont="1" applyFill="1" applyBorder="1" applyAlignment="1" applyProtection="1">
      <alignment horizontal="right"/>
      <protection locked="0"/>
    </xf>
    <xf numFmtId="1" fontId="0" fillId="4" borderId="34" xfId="0" applyNumberFormat="1" applyFill="1" applyBorder="1" applyAlignment="1" applyProtection="1">
      <alignment horizontal="left"/>
      <protection locked="0"/>
    </xf>
    <xf numFmtId="0" fontId="27" fillId="6" borderId="0" xfId="0" applyFont="1" applyFill="1" applyBorder="1" applyAlignment="1" applyProtection="1">
      <alignment wrapText="1"/>
      <protection locked="0"/>
    </xf>
    <xf numFmtId="0" fontId="2" fillId="6" borderId="0" xfId="0" applyFont="1" applyFill="1" applyBorder="1" applyAlignment="1"/>
    <xf numFmtId="0" fontId="3" fillId="6" borderId="21" xfId="0" applyFont="1" applyFill="1" applyBorder="1" applyAlignment="1">
      <alignment horizontal="left" vertical="top" wrapText="1"/>
    </xf>
    <xf numFmtId="0" fontId="0" fillId="4" borderId="22"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27" fillId="6" borderId="19" xfId="0" applyFont="1" applyFill="1" applyBorder="1" applyAlignment="1" applyProtection="1">
      <alignment wrapText="1"/>
      <protection locked="0"/>
    </xf>
    <xf numFmtId="0" fontId="2" fillId="6" borderId="19" xfId="0" applyFont="1" applyFill="1" applyBorder="1" applyAlignment="1"/>
    <xf numFmtId="0" fontId="3" fillId="4" borderId="14" xfId="0" applyFont="1" applyFill="1" applyBorder="1" applyAlignment="1"/>
    <xf numFmtId="49" fontId="3" fillId="6" borderId="21" xfId="0" applyNumberFormat="1" applyFont="1" applyFill="1" applyBorder="1" applyAlignment="1">
      <alignment horizontal="left" vertical="top" wrapText="1"/>
    </xf>
    <xf numFmtId="0" fontId="3" fillId="6" borderId="23" xfId="0" applyFont="1" applyFill="1" applyBorder="1" applyAlignment="1">
      <alignment horizontal="left" vertical="top" wrapText="1"/>
    </xf>
    <xf numFmtId="0" fontId="0" fillId="5" borderId="24" xfId="0" applyFont="1" applyFill="1" applyBorder="1" applyAlignment="1"/>
    <xf numFmtId="0" fontId="0" fillId="0" borderId="25" xfId="0" applyBorder="1" applyAlignment="1"/>
    <xf numFmtId="49" fontId="16" fillId="6" borderId="25" xfId="0" applyNumberFormat="1" applyFont="1" applyFill="1" applyBorder="1" applyAlignment="1">
      <alignment vertical="top" wrapText="1"/>
    </xf>
    <xf numFmtId="0" fontId="17" fillId="6" borderId="25" xfId="0" applyFont="1" applyFill="1" applyBorder="1" applyAlignment="1">
      <alignment vertical="top"/>
    </xf>
    <xf numFmtId="0" fontId="17" fillId="6" borderId="49" xfId="0" applyFont="1" applyFill="1" applyBorder="1" applyAlignment="1">
      <alignment vertical="top"/>
    </xf>
    <xf numFmtId="0" fontId="16" fillId="6" borderId="26" xfId="0" applyFont="1" applyFill="1" applyBorder="1" applyAlignment="1">
      <alignment vertical="top" wrapText="1"/>
    </xf>
    <xf numFmtId="0" fontId="18" fillId="5" borderId="42" xfId="0" applyFont="1" applyFill="1" applyBorder="1" applyAlignment="1" applyProtection="1">
      <protection locked="0"/>
    </xf>
    <xf numFmtId="0" fontId="0" fillId="0" borderId="26" xfId="0" applyBorder="1" applyAlignment="1"/>
    <xf numFmtId="0" fontId="18" fillId="5" borderId="47" xfId="0" applyFont="1" applyFill="1" applyBorder="1" applyAlignment="1" applyProtection="1">
      <protection locked="0"/>
    </xf>
    <xf numFmtId="14" fontId="8" fillId="10" borderId="47" xfId="0" applyNumberFormat="1" applyFont="1" applyFill="1" applyBorder="1" applyAlignment="1" applyProtection="1">
      <alignment horizontal="right"/>
    </xf>
    <xf numFmtId="14" fontId="8" fillId="10" borderId="48" xfId="0" applyNumberFormat="1" applyFont="1" applyFill="1" applyBorder="1" applyAlignment="1" applyProtection="1">
      <alignment horizontal="right"/>
    </xf>
    <xf numFmtId="14" fontId="23" fillId="4" borderId="21" xfId="2" applyNumberFormat="1" applyFont="1" applyFill="1" applyBorder="1" applyAlignment="1" applyProtection="1">
      <protection locked="0"/>
    </xf>
    <xf numFmtId="0" fontId="0" fillId="0" borderId="23" xfId="0" applyBorder="1" applyAlignment="1" applyProtection="1">
      <protection locked="0"/>
    </xf>
    <xf numFmtId="0" fontId="22" fillId="6" borderId="41" xfId="0" applyFont="1" applyFill="1" applyBorder="1" applyAlignment="1" applyProtection="1">
      <protection locked="0"/>
    </xf>
    <xf numFmtId="0" fontId="18" fillId="10" borderId="47" xfId="0" applyFont="1" applyFill="1" applyBorder="1" applyAlignment="1" applyProtection="1">
      <protection locked="0"/>
    </xf>
    <xf numFmtId="0" fontId="0" fillId="10" borderId="0" xfId="0" applyFill="1" applyBorder="1" applyAlignment="1"/>
    <xf numFmtId="1" fontId="0" fillId="4" borderId="1" xfId="0" applyNumberFormat="1" applyFill="1" applyBorder="1" applyAlignment="1" applyProtection="1">
      <alignment horizontal="left"/>
      <protection locked="0"/>
    </xf>
    <xf numFmtId="1" fontId="16" fillId="6" borderId="25" xfId="0" applyNumberFormat="1" applyFont="1" applyFill="1" applyBorder="1" applyAlignment="1">
      <alignment vertical="top" wrapText="1"/>
    </xf>
    <xf numFmtId="1" fontId="16" fillId="6" borderId="26" xfId="0" applyNumberFormat="1" applyFont="1" applyFill="1" applyBorder="1" applyAlignment="1">
      <alignment vertical="top" wrapText="1"/>
    </xf>
    <xf numFmtId="0" fontId="18" fillId="7" borderId="42" xfId="0" applyFont="1" applyFill="1" applyBorder="1" applyAlignment="1" applyProtection="1">
      <alignment horizontal="right"/>
      <protection locked="0"/>
    </xf>
    <xf numFmtId="0" fontId="18" fillId="7" borderId="27" xfId="0" applyFont="1" applyFill="1" applyBorder="1" applyAlignment="1" applyProtection="1">
      <alignment horizontal="right"/>
      <protection locked="0"/>
    </xf>
    <xf numFmtId="49" fontId="29" fillId="6" borderId="63" xfId="0" applyNumberFormat="1" applyFont="1" applyFill="1" applyBorder="1" applyAlignment="1">
      <alignment horizontal="left"/>
    </xf>
    <xf numFmtId="49" fontId="29" fillId="6" borderId="14" xfId="0" applyNumberFormat="1" applyFont="1" applyFill="1" applyBorder="1" applyAlignment="1">
      <alignment horizontal="left"/>
    </xf>
    <xf numFmtId="49" fontId="12" fillId="6" borderId="17" xfId="0" applyNumberFormat="1" applyFont="1" applyFill="1" applyBorder="1" applyAlignment="1">
      <alignment horizontal="left"/>
    </xf>
    <xf numFmtId="49" fontId="12" fillId="6" borderId="0" xfId="0" applyNumberFormat="1" applyFont="1" applyFill="1" applyBorder="1" applyAlignment="1">
      <alignment horizontal="left"/>
    </xf>
    <xf numFmtId="0" fontId="7" fillId="5" borderId="41" xfId="0" applyFont="1" applyFill="1" applyBorder="1" applyAlignment="1"/>
    <xf numFmtId="0" fontId="7" fillId="0" borderId="21" xfId="0" applyFont="1" applyBorder="1" applyAlignment="1"/>
    <xf numFmtId="14" fontId="18" fillId="8" borderId="47" xfId="0" applyNumberFormat="1" applyFont="1" applyFill="1" applyBorder="1" applyAlignment="1" applyProtection="1">
      <alignment horizontal="right"/>
      <protection locked="0"/>
    </xf>
    <xf numFmtId="14" fontId="18" fillId="8" borderId="48" xfId="0" applyNumberFormat="1" applyFont="1" applyFill="1" applyBorder="1" applyAlignment="1" applyProtection="1">
      <alignment horizontal="right"/>
      <protection locked="0"/>
    </xf>
    <xf numFmtId="0" fontId="1" fillId="4" borderId="0" xfId="0" applyFont="1" applyFill="1" applyBorder="1" applyAlignment="1">
      <alignment wrapText="1"/>
    </xf>
    <xf numFmtId="0" fontId="0" fillId="4" borderId="34" xfId="0" applyFill="1" applyBorder="1" applyAlignment="1" applyProtection="1">
      <alignment horizontal="left" wrapText="1"/>
      <protection locked="0"/>
    </xf>
    <xf numFmtId="49" fontId="43" fillId="4" borderId="19" xfId="0" applyNumberFormat="1" applyFont="1" applyFill="1" applyBorder="1" applyAlignment="1">
      <alignment horizontal="right" vertical="top"/>
    </xf>
    <xf numFmtId="49" fontId="0" fillId="4" borderId="0" xfId="0" applyNumberFormat="1" applyFill="1" applyAlignment="1">
      <alignment horizontal="left" wrapText="1"/>
    </xf>
    <xf numFmtId="0" fontId="0" fillId="4" borderId="34" xfId="0" applyFill="1" applyBorder="1" applyAlignment="1" applyProtection="1">
      <alignment horizontal="left"/>
      <protection locked="0"/>
    </xf>
    <xf numFmtId="0" fontId="0" fillId="4" borderId="36" xfId="0" applyFill="1" applyBorder="1" applyAlignment="1" applyProtection="1">
      <alignment horizontal="left"/>
      <protection locked="0"/>
    </xf>
    <xf numFmtId="0" fontId="0" fillId="4" borderId="59" xfId="0" applyFill="1" applyBorder="1" applyAlignment="1" applyProtection="1">
      <alignment horizontal="left" wrapText="1"/>
      <protection locked="0"/>
    </xf>
    <xf numFmtId="0" fontId="0" fillId="4" borderId="62" xfId="0" applyFill="1" applyBorder="1" applyAlignment="1" applyProtection="1">
      <alignment horizontal="left" wrapText="1"/>
      <protection locked="0"/>
    </xf>
    <xf numFmtId="1" fontId="0" fillId="4" borderId="59" xfId="0" applyNumberFormat="1" applyFill="1" applyBorder="1" applyAlignment="1" applyProtection="1">
      <alignment horizontal="left"/>
      <protection locked="0"/>
    </xf>
    <xf numFmtId="1" fontId="0" fillId="4" borderId="62" xfId="0" applyNumberFormat="1" applyFill="1" applyBorder="1" applyAlignment="1" applyProtection="1">
      <alignment horizontal="left"/>
      <protection locked="0"/>
    </xf>
    <xf numFmtId="0" fontId="0" fillId="4" borderId="59" xfId="0" applyFill="1" applyBorder="1" applyAlignment="1" applyProtection="1">
      <alignment horizontal="left"/>
      <protection locked="0"/>
    </xf>
    <xf numFmtId="0" fontId="0" fillId="4" borderId="60" xfId="0" applyFill="1" applyBorder="1" applyAlignment="1" applyProtection="1">
      <alignment horizontal="left"/>
      <protection locked="0"/>
    </xf>
    <xf numFmtId="0" fontId="8" fillId="4" borderId="1" xfId="5" applyFill="1" applyBorder="1" applyAlignment="1" applyProtection="1">
      <alignment horizontal="left" wrapText="1"/>
    </xf>
    <xf numFmtId="0" fontId="8" fillId="4" borderId="1" xfId="5" applyFill="1" applyBorder="1" applyAlignment="1" applyProtection="1">
      <alignment horizontal="left" vertical="top" wrapText="1"/>
    </xf>
    <xf numFmtId="0" fontId="8" fillId="4" borderId="11" xfId="5" applyFill="1" applyBorder="1" applyAlignment="1" applyProtection="1">
      <alignment horizontal="left" wrapText="1"/>
    </xf>
    <xf numFmtId="0" fontId="8" fillId="4" borderId="12" xfId="5" applyFill="1" applyBorder="1" applyAlignment="1" applyProtection="1">
      <alignment horizontal="left" wrapText="1"/>
    </xf>
    <xf numFmtId="0" fontId="8" fillId="4" borderId="13" xfId="5" applyFill="1" applyBorder="1" applyAlignment="1" applyProtection="1">
      <alignment horizontal="left" wrapText="1"/>
    </xf>
    <xf numFmtId="0" fontId="3" fillId="6" borderId="61" xfId="5" applyFont="1" applyFill="1" applyBorder="1" applyAlignment="1">
      <alignment horizontal="left" vertical="top" wrapText="1"/>
    </xf>
    <xf numFmtId="0" fontId="8" fillId="4" borderId="59" xfId="5" applyFill="1" applyBorder="1" applyAlignment="1" applyProtection="1">
      <alignment horizontal="left" wrapText="1"/>
      <protection locked="0"/>
    </xf>
    <xf numFmtId="0" fontId="8" fillId="4" borderId="60" xfId="5" applyFill="1" applyBorder="1" applyAlignment="1" applyProtection="1">
      <alignment horizontal="left" wrapText="1"/>
      <protection locked="0"/>
    </xf>
    <xf numFmtId="0" fontId="0" fillId="0" borderId="0" xfId="0" applyFont="1" applyAlignment="1">
      <alignment horizontal="left" vertical="top" wrapText="1"/>
    </xf>
    <xf numFmtId="0" fontId="8" fillId="4" borderId="34" xfId="5" applyFill="1" applyBorder="1" applyAlignment="1" applyProtection="1">
      <alignment horizontal="left" vertical="top" wrapText="1"/>
      <protection locked="0"/>
    </xf>
    <xf numFmtId="0" fontId="8" fillId="4" borderId="36" xfId="5" applyFill="1" applyBorder="1" applyAlignment="1" applyProtection="1">
      <alignment horizontal="left" vertical="top" wrapText="1"/>
      <protection locked="0"/>
    </xf>
    <xf numFmtId="0" fontId="0" fillId="4" borderId="0" xfId="0" applyNumberFormat="1" applyFill="1" applyAlignment="1">
      <alignment horizontal="left" vertical="top" wrapText="1"/>
    </xf>
    <xf numFmtId="0" fontId="0" fillId="0" borderId="0" xfId="0" applyAlignment="1">
      <alignment horizontal="left" vertical="top" wrapText="1"/>
    </xf>
    <xf numFmtId="0" fontId="15" fillId="0" borderId="0" xfId="0" applyFont="1" applyAlignment="1">
      <alignment horizontal="left" wrapText="1"/>
    </xf>
  </cellXfs>
  <cellStyles count="6">
    <cellStyle name="Hyperlink" xfId="1" builtinId="8"/>
    <cellStyle name="Procent" xfId="2" builtinId="5"/>
    <cellStyle name="Procent 2" xfId="3"/>
    <cellStyle name="Procent 3" xfId="4"/>
    <cellStyle name="Standaard" xfId="0" builtinId="0"/>
    <cellStyle name="Standaard 2" xfId="5"/>
  </cellStyles>
  <dxfs count="1">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2200275</xdr:colOff>
      <xdr:row>0</xdr:row>
      <xdr:rowOff>0</xdr:rowOff>
    </xdr:from>
    <xdr:to>
      <xdr:col>8</xdr:col>
      <xdr:colOff>342900</xdr:colOff>
      <xdr:row>0</xdr:row>
      <xdr:rowOff>1219200</xdr:rowOff>
    </xdr:to>
    <xdr:pic>
      <xdr:nvPicPr>
        <xdr:cNvPr id="2391"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0"/>
          <a:ext cx="60579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logius.nl/producten/gegevensuitwisseling/digikoppeling/documentatie/serviceregister-en-cpa-creatievoorziening/" TargetMode="External"/><Relationship Id="rId13" Type="http://schemas.openxmlformats.org/officeDocument/2006/relationships/vmlDrawing" Target="../drawings/vmlDrawing1.vml"/><Relationship Id="rId3" Type="http://schemas.openxmlformats.org/officeDocument/2006/relationships/hyperlink" Target="http://www.logius.nl/producten/gegevensuitwisseling/digikoppeling/documentatie/compliancevoorziening/" TargetMode="External"/><Relationship Id="rId7" Type="http://schemas.openxmlformats.org/officeDocument/2006/relationships/hyperlink" Target="mailto:servicecentrum@logius.nl" TargetMode="External"/><Relationship Id="rId12" Type="http://schemas.openxmlformats.org/officeDocument/2006/relationships/drawing" Target="../drawings/drawing1.xml"/><Relationship Id="rId2" Type="http://schemas.openxmlformats.org/officeDocument/2006/relationships/hyperlink" Target="http://www.logius.nl/producten/gegevensuitwisseling/digikoppeling/aansluiten/" TargetMode="External"/><Relationship Id="rId1" Type="http://schemas.openxmlformats.org/officeDocument/2006/relationships/hyperlink" Target="http://www.logius.nl/producten/projecten/digiinkoop/voor-de-rijksdienst/documentatie/" TargetMode="External"/><Relationship Id="rId6" Type="http://schemas.openxmlformats.org/officeDocument/2006/relationships/hyperlink" Target="mailto:digiinkooplogius@logius.nl?subject=Planning%20aansluiting%20op%20Digipoort" TargetMode="External"/><Relationship Id="rId11" Type="http://schemas.openxmlformats.org/officeDocument/2006/relationships/printerSettings" Target="../printerSettings/printerSettings2.bin"/><Relationship Id="rId5" Type="http://schemas.openxmlformats.org/officeDocument/2006/relationships/hyperlink" Target="mailto:digiinkooplogius@logius.nl" TargetMode="External"/><Relationship Id="rId10" Type="http://schemas.openxmlformats.org/officeDocument/2006/relationships/hyperlink" Target="http://www.nlvalidatie.nl/" TargetMode="External"/><Relationship Id="rId4" Type="http://schemas.openxmlformats.org/officeDocument/2006/relationships/hyperlink" Target="http://www.logius.nl/" TargetMode="External"/><Relationship Id="rId9" Type="http://schemas.openxmlformats.org/officeDocument/2006/relationships/hyperlink" Target="http://www.logius.nl/producten/gegevensuitwisseling/digipoort/documentatie/berichtenstandaard/"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38"/>
  <sheetViews>
    <sheetView workbookViewId="0">
      <selection activeCell="B20" sqref="B20"/>
    </sheetView>
  </sheetViews>
  <sheetFormatPr defaultRowHeight="12.75" x14ac:dyDescent="0.2"/>
  <cols>
    <col min="1" max="1" width="2" customWidth="1"/>
    <col min="2" max="2" width="101.42578125" customWidth="1"/>
    <col min="3" max="3" width="2.42578125" customWidth="1"/>
  </cols>
  <sheetData>
    <row r="1" spans="1:156" ht="13.5" thickBot="1" x14ac:dyDescent="0.25"/>
    <row r="2" spans="1:156" s="21" customFormat="1" ht="60" customHeight="1" thickBot="1" x14ac:dyDescent="0.25">
      <c r="A2" s="312"/>
      <c r="B2" s="315" t="s">
        <v>249</v>
      </c>
      <c r="C2" s="149"/>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row>
    <row r="4" spans="1:156" ht="15.75" x14ac:dyDescent="0.25">
      <c r="A4" s="314"/>
      <c r="B4" s="314" t="s">
        <v>143</v>
      </c>
    </row>
    <row r="5" spans="1:156" x14ac:dyDescent="0.2">
      <c r="A5" s="6"/>
      <c r="B5" s="6"/>
    </row>
    <row r="6" spans="1:156" x14ac:dyDescent="0.2">
      <c r="A6" s="313"/>
      <c r="B6" s="313" t="s">
        <v>256</v>
      </c>
    </row>
    <row r="7" spans="1:156" ht="76.5" x14ac:dyDescent="0.2">
      <c r="A7" s="6"/>
      <c r="B7" s="6" t="s">
        <v>257</v>
      </c>
    </row>
    <row r="8" spans="1:156" x14ac:dyDescent="0.2">
      <c r="A8" s="6"/>
      <c r="B8" s="6"/>
    </row>
    <row r="9" spans="1:156" x14ac:dyDescent="0.2">
      <c r="A9" s="313"/>
      <c r="B9" s="313" t="s">
        <v>255</v>
      </c>
    </row>
    <row r="10" spans="1:156" x14ac:dyDescent="0.2">
      <c r="A10" s="6"/>
      <c r="B10" s="6" t="s">
        <v>145</v>
      </c>
    </row>
    <row r="11" spans="1:156" x14ac:dyDescent="0.2">
      <c r="A11" s="6"/>
      <c r="B11" s="6" t="s">
        <v>146</v>
      </c>
    </row>
    <row r="12" spans="1:156" x14ac:dyDescent="0.2">
      <c r="A12" s="6"/>
      <c r="B12" s="6" t="s">
        <v>147</v>
      </c>
    </row>
    <row r="13" spans="1:156" ht="25.5" x14ac:dyDescent="0.2">
      <c r="A13" s="6"/>
      <c r="B13" s="6" t="s">
        <v>250</v>
      </c>
    </row>
    <row r="14" spans="1:156" x14ac:dyDescent="0.2">
      <c r="A14" s="6"/>
      <c r="B14" s="6"/>
    </row>
    <row r="15" spans="1:156" x14ac:dyDescent="0.2">
      <c r="A15" s="313"/>
      <c r="B15" s="313" t="s">
        <v>149</v>
      </c>
    </row>
    <row r="16" spans="1:156" ht="25.5" x14ac:dyDescent="0.2">
      <c r="A16" s="6"/>
      <c r="B16" s="6" t="s">
        <v>251</v>
      </c>
    </row>
    <row r="17" spans="1:2" x14ac:dyDescent="0.2">
      <c r="A17" s="6"/>
      <c r="B17" s="6"/>
    </row>
    <row r="18" spans="1:2" x14ac:dyDescent="0.2">
      <c r="A18" s="313"/>
      <c r="B18" s="313" t="s">
        <v>150</v>
      </c>
    </row>
    <row r="19" spans="1:2" ht="38.25" x14ac:dyDescent="0.2">
      <c r="A19" s="6"/>
      <c r="B19" s="6" t="s">
        <v>252</v>
      </c>
    </row>
    <row r="20" spans="1:2" x14ac:dyDescent="0.2">
      <c r="A20" s="6"/>
      <c r="B20" s="6"/>
    </row>
    <row r="21" spans="1:2" x14ac:dyDescent="0.2">
      <c r="A21" s="313"/>
      <c r="B21" s="313" t="s">
        <v>172</v>
      </c>
    </row>
    <row r="22" spans="1:2" ht="25.5" customHeight="1" x14ac:dyDescent="0.2">
      <c r="A22" s="6"/>
      <c r="B22" s="6" t="s">
        <v>253</v>
      </c>
    </row>
    <row r="23" spans="1:2" x14ac:dyDescent="0.2">
      <c r="A23" s="6"/>
      <c r="B23" s="6"/>
    </row>
    <row r="24" spans="1:2" x14ac:dyDescent="0.2">
      <c r="A24" s="313"/>
      <c r="B24" s="313" t="s">
        <v>151</v>
      </c>
    </row>
    <row r="25" spans="1:2" ht="25.5" x14ac:dyDescent="0.2">
      <c r="A25" s="6"/>
      <c r="B25" s="6" t="s">
        <v>254</v>
      </c>
    </row>
    <row r="26" spans="1:2" x14ac:dyDescent="0.2">
      <c r="A26" s="6"/>
      <c r="B26" s="6"/>
    </row>
    <row r="27" spans="1:2" x14ac:dyDescent="0.2">
      <c r="A27" s="6"/>
      <c r="B27" s="6"/>
    </row>
    <row r="28" spans="1:2" x14ac:dyDescent="0.2">
      <c r="A28" s="6"/>
      <c r="B28" s="6"/>
    </row>
    <row r="29" spans="1:2" x14ac:dyDescent="0.2">
      <c r="A29" s="6"/>
      <c r="B29" s="6"/>
    </row>
    <row r="30" spans="1:2" x14ac:dyDescent="0.2">
      <c r="A30" s="6"/>
      <c r="B30" s="6"/>
    </row>
    <row r="31" spans="1:2" x14ac:dyDescent="0.2">
      <c r="A31" s="6"/>
      <c r="B31" s="6"/>
    </row>
    <row r="32" spans="1:2"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sheetData>
  <pageMargins left="0.51" right="0.4" top="0.51181102362204722" bottom="0.74803149606299213" header="0.27559055118110237"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V245"/>
  <sheetViews>
    <sheetView tabSelected="1" zoomScale="70" zoomScaleNormal="70" workbookViewId="0">
      <selection activeCell="AF121" sqref="AF121"/>
    </sheetView>
  </sheetViews>
  <sheetFormatPr defaultRowHeight="12.75" x14ac:dyDescent="0.2"/>
  <cols>
    <col min="1" max="1" width="3.140625" style="18" customWidth="1"/>
    <col min="2" max="2" width="4.85546875" style="14" customWidth="1"/>
    <col min="3" max="3" width="56" style="6" customWidth="1"/>
    <col min="4" max="4" width="0.85546875" style="6" customWidth="1"/>
    <col min="5" max="5" width="18.7109375" style="6" customWidth="1"/>
    <col min="6" max="6" width="15.28515625" style="6" customWidth="1"/>
    <col min="7" max="7" width="13.140625" style="6" customWidth="1"/>
    <col min="8" max="8" width="14.7109375" customWidth="1"/>
    <col min="9" max="9" width="12.7109375" style="6" customWidth="1"/>
    <col min="10" max="10" width="14.42578125" style="16" customWidth="1"/>
    <col min="11" max="11" width="11.140625" style="13" customWidth="1"/>
    <col min="12" max="12" width="10.85546875" style="5" customWidth="1"/>
    <col min="13" max="13" width="12.28515625" style="5" customWidth="1"/>
    <col min="14" max="14" width="8.42578125" style="104" hidden="1" customWidth="1"/>
    <col min="15" max="15" width="5.42578125" style="18" hidden="1" customWidth="1"/>
    <col min="16" max="16" width="12" style="18" hidden="1" customWidth="1"/>
    <col min="17" max="17" width="11.140625" style="15" hidden="1" customWidth="1"/>
    <col min="18" max="18" width="8.85546875" hidden="1" customWidth="1"/>
    <col min="19" max="19" width="11" hidden="1" customWidth="1"/>
    <col min="20" max="20" width="10.7109375" hidden="1" customWidth="1"/>
    <col min="21" max="21" width="14" style="40" hidden="1" customWidth="1"/>
    <col min="22" max="22" width="10.7109375" style="40" hidden="1" customWidth="1"/>
    <col min="23" max="23" width="10.42578125" style="40" hidden="1" customWidth="1"/>
    <col min="24" max="24" width="10.85546875" style="5" hidden="1" customWidth="1"/>
    <col min="25" max="27" width="9.140625" style="18" hidden="1" customWidth="1"/>
    <col min="28" max="37" width="9.140625" style="18" customWidth="1"/>
    <col min="38" max="204" width="9.140625" style="5" customWidth="1"/>
  </cols>
  <sheetData>
    <row r="1" spans="1:204" ht="101.25" customHeight="1" x14ac:dyDescent="0.2">
      <c r="B1" s="25"/>
      <c r="C1" s="28"/>
      <c r="D1" s="28"/>
      <c r="E1" s="28"/>
      <c r="F1" s="28"/>
      <c r="G1" s="28"/>
      <c r="H1" s="18"/>
      <c r="I1" s="28"/>
      <c r="J1" s="377" t="s">
        <v>143</v>
      </c>
      <c r="K1" s="377"/>
      <c r="L1" s="377"/>
      <c r="M1" s="377"/>
    </row>
    <row r="2" spans="1:204" s="1" customFormat="1" ht="27" customHeight="1" x14ac:dyDescent="0.35">
      <c r="A2" s="31"/>
      <c r="B2" s="367" t="s">
        <v>100</v>
      </c>
      <c r="C2" s="368"/>
      <c r="D2" s="368"/>
      <c r="E2" s="368"/>
      <c r="F2" s="368"/>
      <c r="G2" s="368"/>
      <c r="H2" s="368"/>
      <c r="I2" s="368"/>
      <c r="J2" s="85"/>
      <c r="K2" s="85"/>
      <c r="L2" s="85"/>
      <c r="M2" s="86"/>
      <c r="N2" s="105"/>
      <c r="O2" s="31"/>
      <c r="P2" s="31"/>
      <c r="Q2" s="15"/>
      <c r="R2"/>
      <c r="S2"/>
      <c r="T2"/>
      <c r="U2" s="40" t="s">
        <v>85</v>
      </c>
      <c r="V2" s="40"/>
      <c r="W2" s="40"/>
      <c r="X2" s="4"/>
      <c r="Y2" s="31"/>
      <c r="Z2" s="31"/>
      <c r="AA2" s="31"/>
      <c r="AB2" s="31"/>
      <c r="AC2" s="31"/>
      <c r="AD2" s="31"/>
      <c r="AE2" s="31"/>
      <c r="AF2" s="31"/>
      <c r="AG2" s="31"/>
      <c r="AH2" s="31"/>
      <c r="AI2" s="31"/>
      <c r="AJ2" s="31"/>
      <c r="AK2" s="31"/>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row>
    <row r="3" spans="1:204" s="8" customFormat="1" ht="18" customHeight="1" x14ac:dyDescent="0.3">
      <c r="A3" s="32"/>
      <c r="B3" s="369" t="s">
        <v>101</v>
      </c>
      <c r="C3" s="370"/>
      <c r="D3" s="370"/>
      <c r="E3" s="370"/>
      <c r="F3" s="370"/>
      <c r="G3" s="370"/>
      <c r="H3" s="370"/>
      <c r="I3" s="370"/>
      <c r="J3" s="47"/>
      <c r="K3" s="47"/>
      <c r="L3" s="47"/>
      <c r="M3" s="87"/>
      <c r="N3" s="100"/>
      <c r="O3" s="32"/>
      <c r="P3" s="32"/>
      <c r="Q3" s="15" t="s">
        <v>258</v>
      </c>
      <c r="R3" t="s">
        <v>86</v>
      </c>
      <c r="S3" t="s">
        <v>87</v>
      </c>
      <c r="T3" t="s">
        <v>79</v>
      </c>
      <c r="U3" s="40" t="str">
        <f>R3</f>
        <v>Plan</v>
      </c>
      <c r="V3" s="40" t="str">
        <f>S3</f>
        <v>Prognose</v>
      </c>
      <c r="W3" s="40" t="str">
        <f>T3</f>
        <v>Voortgang</v>
      </c>
      <c r="X3" s="7"/>
      <c r="Y3" s="32"/>
      <c r="Z3" s="32"/>
      <c r="AA3" s="32"/>
      <c r="AB3" s="32"/>
      <c r="AC3" s="32"/>
      <c r="AD3" s="32"/>
      <c r="AE3" s="32"/>
      <c r="AF3" s="32"/>
      <c r="AG3" s="32"/>
      <c r="AH3" s="32"/>
      <c r="AI3" s="32"/>
      <c r="AJ3" s="32"/>
      <c r="AK3" s="32"/>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row>
    <row r="4" spans="1:204" s="8" customFormat="1" ht="9.75" customHeight="1" x14ac:dyDescent="0.3">
      <c r="A4" s="32"/>
      <c r="B4" s="88"/>
      <c r="C4" s="84"/>
      <c r="D4" s="84"/>
      <c r="E4" s="84"/>
      <c r="F4" s="84"/>
      <c r="G4" s="84"/>
      <c r="H4" s="84"/>
      <c r="I4" s="84"/>
      <c r="J4" s="47"/>
      <c r="K4" s="47"/>
      <c r="L4" s="47"/>
      <c r="M4" s="87"/>
      <c r="N4" s="100"/>
      <c r="O4" s="32"/>
      <c r="P4" s="44" t="s">
        <v>95</v>
      </c>
      <c r="Q4" s="117">
        <f>'Aansluitproces Digipoort PI'!E15</f>
        <v>40909</v>
      </c>
      <c r="R4" s="116">
        <f>IF(Q4&lt;&gt;"",SUMIF('Aansluitproces Digipoort PI'!F$27:F$126,'Aansluitproces Digipoort PI'!Q4,'Aansluitproces Digipoort PI'!$J$27:$J$126),"")</f>
        <v>0</v>
      </c>
      <c r="S4" s="116">
        <f>IF(Q4&lt;&gt;"",SUMIF('Aansluitproces Digipoort PI'!G$27:G$126,'Aansluitproces Digipoort PI'!$R4,'Aansluitproces Digipoort PI'!$J$27:$J$126),"")</f>
        <v>0</v>
      </c>
      <c r="T4" s="116">
        <f>IF(Q4&lt;&gt;"",SUMIF('Aansluitproces Digipoort PI'!H$27:H$126,'Aansluitproces Digipoort PI'!Q4,'Aansluitproces Digipoort PI'!$J$27:$J$126),"")</f>
        <v>0</v>
      </c>
      <c r="U4" s="118" t="e">
        <f>SUM(R$4:R4)/R$191</f>
        <v>#REF!</v>
      </c>
      <c r="V4" s="118" t="e">
        <f>SUM(S$4:S4)/S$191</f>
        <v>#REF!</v>
      </c>
      <c r="W4" s="118" t="e">
        <f>SUM(T$4:T4)/S$191</f>
        <v>#REF!</v>
      </c>
      <c r="X4" s="7"/>
      <c r="Y4" s="32"/>
      <c r="Z4" s="32"/>
      <c r="AA4" s="32"/>
      <c r="AB4" s="32"/>
      <c r="AC4" s="32"/>
      <c r="AD4" s="32"/>
      <c r="AE4" s="32"/>
      <c r="AF4" s="32"/>
      <c r="AG4" s="32"/>
      <c r="AH4" s="32"/>
      <c r="AI4" s="32"/>
      <c r="AJ4" s="32"/>
      <c r="AK4" s="32"/>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row>
    <row r="5" spans="1:204" s="24" customFormat="1" x14ac:dyDescent="0.2">
      <c r="A5" s="33"/>
      <c r="B5" s="89"/>
      <c r="C5" s="336"/>
      <c r="D5" s="337"/>
      <c r="E5" s="337"/>
      <c r="F5" s="337"/>
      <c r="G5" s="337"/>
      <c r="H5" s="337"/>
      <c r="I5" s="337"/>
      <c r="J5" s="48"/>
      <c r="K5" s="48"/>
      <c r="L5" s="48"/>
      <c r="M5" s="90"/>
      <c r="N5" s="101"/>
      <c r="O5" s="33"/>
      <c r="P5" s="45" t="b">
        <f>IF(E14="Type B",TRUE,FALSE)</f>
        <v>0</v>
      </c>
      <c r="Q5" s="117">
        <f>IF(Q4&lt;'Aansluitproces Digipoort PI'!$E$17,Q4+1,"")</f>
        <v>40910</v>
      </c>
      <c r="R5" s="116">
        <f>IF(Q5&lt;&gt;"",SUMIF('Aansluitproces Digipoort PI'!F$27:F$121,'Aansluitproces Digipoort PI'!Q5,'Aansluitproces Digipoort PI'!$J$26:$J$121),"")</f>
        <v>0</v>
      </c>
      <c r="S5" s="116">
        <f>IF(Q5&lt;&gt;"",SUMIF('Aansluitproces Digipoort PI'!G$26:G$121,'Aansluitproces Digipoort PI'!$Q5,'Aansluitproces Digipoort PI'!$J$26:$J$121),"")</f>
        <v>1</v>
      </c>
      <c r="T5" s="116">
        <f>IF(Q5&lt;&gt;"",SUMIF('Aansluitproces Digipoort PI'!H$26:H$121,'Aansluitproces Digipoort PI'!Q5,'Aansluitproces Digipoort PI'!$J$26:$J$121),"")</f>
        <v>0</v>
      </c>
      <c r="U5" s="118" t="e">
        <f>SUM(R$4:R5)/R$191</f>
        <v>#REF!</v>
      </c>
      <c r="V5" s="118" t="e">
        <f>SUM(S$4:S5)/S$191</f>
        <v>#REF!</v>
      </c>
      <c r="W5" s="118" t="e">
        <f>SUM(T$4:T5)/S$191</f>
        <v>#REF!</v>
      </c>
      <c r="X5" s="23"/>
      <c r="Y5" s="33"/>
      <c r="Z5" s="33"/>
      <c r="AA5" s="33"/>
      <c r="AB5" s="33"/>
      <c r="AC5" s="33"/>
      <c r="AD5" s="33"/>
      <c r="AE5" s="33"/>
      <c r="AF5" s="33"/>
      <c r="AG5" s="33"/>
      <c r="AH5" s="33"/>
      <c r="AI5" s="33"/>
      <c r="AJ5" s="33"/>
      <c r="AK5" s="3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row>
    <row r="6" spans="1:204" s="2" customFormat="1" ht="12.75" customHeight="1" x14ac:dyDescent="0.2">
      <c r="A6" s="34"/>
      <c r="B6" s="89"/>
      <c r="C6" s="336"/>
      <c r="D6" s="337"/>
      <c r="E6" s="337"/>
      <c r="F6" s="337"/>
      <c r="G6" s="337"/>
      <c r="H6" s="337"/>
      <c r="I6" s="337"/>
      <c r="J6" s="48"/>
      <c r="K6" s="48"/>
      <c r="L6" s="48"/>
      <c r="M6" s="90"/>
      <c r="N6" s="101"/>
      <c r="O6" s="34"/>
      <c r="P6" s="34"/>
      <c r="Q6" s="117">
        <f>IF(Q5&lt;'Aansluitproces Digipoort PI'!$E$17,Q5+1,"")</f>
        <v>40911</v>
      </c>
      <c r="R6" s="116">
        <f>IF(Q6&lt;&gt;"",SUMIF('Aansluitproces Digipoort PI'!F$27:F$121,'Aansluitproces Digipoort PI'!Q6,'Aansluitproces Digipoort PI'!$J$26:$J$121),"")</f>
        <v>1</v>
      </c>
      <c r="S6" s="116">
        <f>IF(Q6&lt;&gt;"",SUMIF('Aansluitproces Digipoort PI'!G$26:G$121,'Aansluitproces Digipoort PI'!$Q6,'Aansluitproces Digipoort PI'!$J$26:$J$121),"")</f>
        <v>1</v>
      </c>
      <c r="T6" s="116">
        <f>IF(Q6&lt;&gt;"",SUMIF('Aansluitproces Digipoort PI'!H$26:H$121,'Aansluitproces Digipoort PI'!Q6,'Aansluitproces Digipoort PI'!$J$26:$J$121),"")</f>
        <v>0</v>
      </c>
      <c r="U6" s="118" t="e">
        <f>SUM(R$4:R6)/R$191</f>
        <v>#REF!</v>
      </c>
      <c r="V6" s="118" t="e">
        <f>SUM(S$4:S6)/S$191</f>
        <v>#REF!</v>
      </c>
      <c r="W6" s="118" t="e">
        <f>SUM(T$4:T6)/S$191</f>
        <v>#REF!</v>
      </c>
      <c r="X6" s="3"/>
      <c r="Y6" s="34"/>
      <c r="Z6" s="34"/>
      <c r="AA6" s="34"/>
      <c r="AB6" s="34"/>
      <c r="AC6" s="34"/>
      <c r="AD6" s="34"/>
      <c r="AE6" s="34"/>
      <c r="AF6" s="34"/>
      <c r="AG6" s="34"/>
      <c r="AH6" s="34"/>
      <c r="AI6" s="34"/>
      <c r="AJ6" s="34"/>
      <c r="AK6" s="34"/>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row>
    <row r="7" spans="1:204" s="2" customFormat="1" x14ac:dyDescent="0.2">
      <c r="A7" s="34"/>
      <c r="B7" s="180" t="s">
        <v>99</v>
      </c>
      <c r="C7" s="82"/>
      <c r="D7" s="83"/>
      <c r="E7" s="83"/>
      <c r="F7" s="83"/>
      <c r="G7" s="83"/>
      <c r="H7" s="83"/>
      <c r="I7" s="83"/>
      <c r="J7" s="48"/>
      <c r="K7" s="48"/>
      <c r="L7" s="48"/>
      <c r="M7" s="90"/>
      <c r="N7" s="101"/>
      <c r="O7" s="34"/>
      <c r="P7" s="34"/>
      <c r="Q7" s="117">
        <f>IF(Q6&lt;'Aansluitproces Digipoort PI'!$E$17,Q6+1,"")</f>
        <v>40912</v>
      </c>
      <c r="R7" s="116">
        <f>IF(Q7&lt;&gt;"",SUMIF('Aansluitproces Digipoort PI'!F$27:F$121,'Aansluitproces Digipoort PI'!Q7,'Aansluitproces Digipoort PI'!$J$26:$J$121),"")</f>
        <v>0</v>
      </c>
      <c r="S7" s="116">
        <f>IF(Q7&lt;&gt;"",SUMIF('Aansluitproces Digipoort PI'!G$26:G$121,'Aansluitproces Digipoort PI'!$Q7,'Aansluitproces Digipoort PI'!$J$26:$J$121),"")</f>
        <v>0</v>
      </c>
      <c r="T7" s="116">
        <f>IF(Q7&lt;&gt;"",SUMIF('Aansluitproces Digipoort PI'!H$26:H$121,'Aansluitproces Digipoort PI'!Q7,'Aansluitproces Digipoort PI'!$J$26:$J$121),"")</f>
        <v>0</v>
      </c>
      <c r="U7" s="118" t="e">
        <f>SUM(R$4:R7)/R$191</f>
        <v>#REF!</v>
      </c>
      <c r="V7" s="118" t="e">
        <f>SUM(S$4:S7)/S$191</f>
        <v>#REF!</v>
      </c>
      <c r="W7" s="118" t="e">
        <f>SUM(T$4:T7)/S$191</f>
        <v>#REF!</v>
      </c>
      <c r="X7" s="3"/>
      <c r="Y7" s="34"/>
      <c r="Z7" s="34"/>
      <c r="AA7" s="34"/>
      <c r="AB7" s="34"/>
      <c r="AC7" s="34"/>
      <c r="AD7" s="34"/>
      <c r="AE7" s="34"/>
      <c r="AF7" s="34"/>
      <c r="AG7" s="34"/>
      <c r="AH7" s="34"/>
      <c r="AI7" s="34"/>
      <c r="AJ7" s="34"/>
      <c r="AK7" s="34"/>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row>
    <row r="8" spans="1:204" s="2" customFormat="1" ht="4.5" customHeight="1" x14ac:dyDescent="0.2">
      <c r="A8" s="34"/>
      <c r="B8" s="91"/>
      <c r="C8" s="341"/>
      <c r="D8" s="342"/>
      <c r="E8" s="342"/>
      <c r="F8" s="342"/>
      <c r="G8" s="342"/>
      <c r="H8" s="342"/>
      <c r="I8" s="342"/>
      <c r="J8" s="92"/>
      <c r="K8" s="92"/>
      <c r="L8" s="92"/>
      <c r="M8" s="93"/>
      <c r="N8" s="101"/>
      <c r="O8" s="34"/>
      <c r="P8" s="34"/>
      <c r="Q8" s="117">
        <f>IF(Q7&lt;'Aansluitproces Digipoort PI'!$E$17,Q7+1,"")</f>
        <v>40913</v>
      </c>
      <c r="R8" s="116">
        <f>IF(Q8&lt;&gt;"",SUMIF('Aansluitproces Digipoort PI'!F$27:F$121,'Aansluitproces Digipoort PI'!Q8,'Aansluitproces Digipoort PI'!$J$26:$J$121),"")</f>
        <v>8</v>
      </c>
      <c r="S8" s="116">
        <f>IF(Q8&lt;&gt;"",SUMIF('Aansluitproces Digipoort PI'!G$26:G$121,'Aansluitproces Digipoort PI'!$Q8,'Aansluitproces Digipoort PI'!$J$26:$J$121),"")</f>
        <v>6</v>
      </c>
      <c r="T8" s="116">
        <f>IF(Q8&lt;&gt;"",SUMIF('Aansluitproces Digipoort PI'!H$26:H$121,'Aansluitproces Digipoort PI'!Q8,'Aansluitproces Digipoort PI'!$J$26:$J$121),"")</f>
        <v>0</v>
      </c>
      <c r="U8" s="118" t="e">
        <f>SUM(R$4:R8)/R$191</f>
        <v>#REF!</v>
      </c>
      <c r="V8" s="118" t="e">
        <f>SUM(S$4:S8)/S$191</f>
        <v>#REF!</v>
      </c>
      <c r="W8" s="118" t="e">
        <f>SUM(T$4:T8)/S$191</f>
        <v>#REF!</v>
      </c>
      <c r="X8" s="3"/>
      <c r="Y8" s="34"/>
      <c r="Z8" s="34"/>
      <c r="AA8" s="34"/>
      <c r="AB8" s="34"/>
      <c r="AC8" s="34"/>
      <c r="AD8" s="34"/>
      <c r="AE8" s="34"/>
      <c r="AF8" s="34"/>
      <c r="AG8" s="34"/>
      <c r="AH8" s="34"/>
      <c r="AI8" s="34"/>
      <c r="AJ8" s="34"/>
      <c r="AK8" s="34"/>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row>
    <row r="9" spans="1:204" s="2" customFormat="1" ht="9.75" customHeight="1" x14ac:dyDescent="0.2">
      <c r="A9" s="34"/>
      <c r="B9" s="343"/>
      <c r="C9" s="343"/>
      <c r="D9" s="343"/>
      <c r="E9" s="343"/>
      <c r="F9" s="343"/>
      <c r="G9" s="343"/>
      <c r="H9" s="343"/>
      <c r="I9" s="343"/>
      <c r="J9" s="51"/>
      <c r="K9" s="52"/>
      <c r="L9" s="34"/>
      <c r="M9" s="34"/>
      <c r="N9" s="101"/>
      <c r="O9" s="34"/>
      <c r="P9" s="34"/>
      <c r="Q9" s="117">
        <f>IF(Q8&lt;'Aansluitproces Digipoort PI'!$E$17,Q8+1,"")</f>
        <v>40914</v>
      </c>
      <c r="R9" s="116">
        <f>IF(Q9&lt;&gt;"",SUMIF('Aansluitproces Digipoort PI'!F$27:F$121,'Aansluitproces Digipoort PI'!Q9,'Aansluitproces Digipoort PI'!$J$26:$J$121),"")</f>
        <v>0</v>
      </c>
      <c r="S9" s="116">
        <f>IF(Q9&lt;&gt;"",SUMIF('Aansluitproces Digipoort PI'!G$26:G$121,'Aansluitproces Digipoort PI'!$Q9,'Aansluitproces Digipoort PI'!$J$26:$J$121),"")</f>
        <v>0</v>
      </c>
      <c r="T9" s="116">
        <f>IF(Q9&lt;&gt;"",SUMIF('Aansluitproces Digipoort PI'!H$26:H$121,'Aansluitproces Digipoort PI'!Q9,'Aansluitproces Digipoort PI'!$J$26:$J$121),"")</f>
        <v>0</v>
      </c>
      <c r="U9" s="118" t="e">
        <f>SUM(R$4:R9)/R$191</f>
        <v>#REF!</v>
      </c>
      <c r="V9" s="118" t="e">
        <f>SUM(S$4:S9)/S$191</f>
        <v>#REF!</v>
      </c>
      <c r="W9" s="118" t="e">
        <f>SUM(T$4:T9)/S$191</f>
        <v>#REF!</v>
      </c>
      <c r="X9" s="3"/>
      <c r="Y9" s="34"/>
      <c r="Z9" s="34"/>
      <c r="AA9" s="34"/>
      <c r="AB9" s="34"/>
      <c r="AC9" s="34"/>
      <c r="AD9" s="34"/>
      <c r="AE9" s="34"/>
      <c r="AF9" s="34"/>
      <c r="AG9" s="34"/>
      <c r="AH9" s="34"/>
      <c r="AI9" s="34"/>
      <c r="AJ9" s="34"/>
      <c r="AK9" s="34"/>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row>
    <row r="10" spans="1:204" s="34" customFormat="1" ht="5.25" customHeight="1" x14ac:dyDescent="0.2">
      <c r="B10" s="49"/>
      <c r="C10" s="50"/>
      <c r="D10" s="50"/>
      <c r="E10" s="50"/>
      <c r="F10" s="50"/>
      <c r="G10" s="50"/>
      <c r="H10" s="50"/>
      <c r="I10" s="50"/>
      <c r="J10" s="51"/>
      <c r="K10" s="52"/>
      <c r="N10" s="101"/>
      <c r="Q10" s="117">
        <f>IF(Q9&lt;'Aansluitproces Digipoort PI'!$E$17,Q9+1,"")</f>
        <v>40915</v>
      </c>
      <c r="R10" s="116">
        <f>IF(Q10&lt;&gt;"",SUMIF('Aansluitproces Digipoort PI'!F$27:F$121,'Aansluitproces Digipoort PI'!Q10,'Aansluitproces Digipoort PI'!$J$26:$J$121),"")</f>
        <v>0</v>
      </c>
      <c r="S10" s="116">
        <f>IF(Q10&lt;&gt;"",SUMIF('Aansluitproces Digipoort PI'!G$26:G$121,'Aansluitproces Digipoort PI'!$Q10,'Aansluitproces Digipoort PI'!$J$26:$J$121),"")</f>
        <v>0</v>
      </c>
      <c r="T10" s="116">
        <f>IF(Q10&lt;&gt;"",SUMIF('Aansluitproces Digipoort PI'!H$26:H$121,'Aansluitproces Digipoort PI'!Q10,'Aansluitproces Digipoort PI'!$J$26:$J$121),"")</f>
        <v>0</v>
      </c>
      <c r="U10" s="118" t="e">
        <f>SUM(R$4:R10)/R$191</f>
        <v>#REF!</v>
      </c>
      <c r="V10" s="118" t="e">
        <f>SUM(S$4:S10)/S$191</f>
        <v>#REF!</v>
      </c>
      <c r="W10" s="118" t="e">
        <f>SUM(T$4:T10)/S$191</f>
        <v>#REF!</v>
      </c>
    </row>
    <row r="11" spans="1:204" s="34" customFormat="1" ht="3.75" customHeight="1" x14ac:dyDescent="0.2">
      <c r="B11" s="49"/>
      <c r="C11" s="50"/>
      <c r="D11" s="50"/>
      <c r="E11" s="50"/>
      <c r="F11" s="50"/>
      <c r="G11" s="50"/>
      <c r="H11" s="50"/>
      <c r="I11" s="50"/>
      <c r="J11" s="51"/>
      <c r="K11" s="52"/>
      <c r="N11" s="101"/>
      <c r="Q11" s="117">
        <f>IF(Q10&lt;'Aansluitproces Digipoort PI'!$E$17,Q10+1,"")</f>
        <v>40916</v>
      </c>
      <c r="R11" s="116">
        <f>IF(Q11&lt;&gt;"",SUMIF('Aansluitproces Digipoort PI'!F$27:F$121,'Aansluitproces Digipoort PI'!Q11,'Aansluitproces Digipoort PI'!$J$26:$J$121),"")</f>
        <v>0</v>
      </c>
      <c r="S11" s="116">
        <f>IF(Q11&lt;&gt;"",SUMIF('Aansluitproces Digipoort PI'!G$26:G$121,'Aansluitproces Digipoort PI'!$Q11,'Aansluitproces Digipoort PI'!$J$26:$J$121),"")</f>
        <v>0</v>
      </c>
      <c r="T11" s="116">
        <f>IF(Q11&lt;&gt;"",SUMIF('Aansluitproces Digipoort PI'!H$26:H$121,'Aansluitproces Digipoort PI'!Q11,'Aansluitproces Digipoort PI'!$J$26:$J$121),"")</f>
        <v>0</v>
      </c>
      <c r="U11" s="118" t="e">
        <f>SUM(R$4:R11)/R$191</f>
        <v>#REF!</v>
      </c>
      <c r="V11" s="118" t="e">
        <f>SUM(S$4:S11)/S$191</f>
        <v>#REF!</v>
      </c>
      <c r="W11" s="118" t="e">
        <f>SUM(T$4:T11)/S$191</f>
        <v>#REF!</v>
      </c>
    </row>
    <row r="12" spans="1:204" s="34" customFormat="1" ht="3.75" customHeight="1" thickBot="1" x14ac:dyDescent="0.25">
      <c r="B12" s="49"/>
      <c r="C12" s="50"/>
      <c r="D12" s="50"/>
      <c r="E12" s="50"/>
      <c r="F12" s="50"/>
      <c r="G12" s="50"/>
      <c r="H12" s="50"/>
      <c r="I12" s="50"/>
      <c r="J12" s="51"/>
      <c r="K12" s="52"/>
      <c r="N12" s="101"/>
      <c r="Q12" s="117">
        <f>IF(Q11&lt;'Aansluitproces Digipoort PI'!$E$17,Q11+1,"")</f>
        <v>40917</v>
      </c>
      <c r="R12" s="116">
        <f>IF(Q12&lt;&gt;"",SUMIF('Aansluitproces Digipoort PI'!F$27:F$121,'Aansluitproces Digipoort PI'!Q12,'Aansluitproces Digipoort PI'!$J$26:$J$121),"")</f>
        <v>4</v>
      </c>
      <c r="S12" s="116">
        <f>IF(Q12&lt;&gt;"",SUMIF('Aansluitproces Digipoort PI'!G$26:G$121,'Aansluitproces Digipoort PI'!$Q12,'Aansluitproces Digipoort PI'!$J$26:$J$121),"")</f>
        <v>7</v>
      </c>
      <c r="T12" s="116">
        <f>IF(Q12&lt;&gt;"",SUMIF('Aansluitproces Digipoort PI'!H$26:H$121,'Aansluitproces Digipoort PI'!Q12,'Aansluitproces Digipoort PI'!$J$26:$J$121),"")</f>
        <v>0</v>
      </c>
      <c r="U12" s="118" t="e">
        <f>SUM(R$4:R12)/R$191</f>
        <v>#REF!</v>
      </c>
      <c r="V12" s="118" t="e">
        <f>SUM(S$4:S12)/S$191</f>
        <v>#REF!</v>
      </c>
      <c r="W12" s="118" t="e">
        <f>SUM(T$4:T12)/S$191</f>
        <v>#REF!</v>
      </c>
    </row>
    <row r="13" spans="1:204" s="75" customFormat="1" ht="21" customHeight="1" thickBot="1" x14ac:dyDescent="0.25">
      <c r="A13" s="74"/>
      <c r="B13" s="359" t="s">
        <v>54</v>
      </c>
      <c r="C13" s="325"/>
      <c r="D13" s="325"/>
      <c r="E13" s="148"/>
      <c r="F13" s="209"/>
      <c r="G13" s="27"/>
      <c r="H13" s="74"/>
      <c r="I13" s="324" t="s">
        <v>83</v>
      </c>
      <c r="J13" s="325"/>
      <c r="K13" s="326"/>
      <c r="L13" s="357"/>
      <c r="M13" s="358"/>
      <c r="N13" s="106"/>
      <c r="O13" s="74"/>
      <c r="P13" s="74"/>
      <c r="Q13" s="117">
        <f>IF(Q12&lt;'Aansluitproces Digipoort PI'!$E$17,Q12+1,"")</f>
        <v>40918</v>
      </c>
      <c r="R13" s="116">
        <f>IF(Q13&lt;&gt;"",SUMIF('Aansluitproces Digipoort PI'!F$27:F$121,'Aansluitproces Digipoort PI'!Q13,'Aansluitproces Digipoort PI'!$J$26:$J$121),"")</f>
        <v>2</v>
      </c>
      <c r="S13" s="116">
        <f>IF(Q13&lt;&gt;"",SUMIF('Aansluitproces Digipoort PI'!G$26:G$121,'Aansluitproces Digipoort PI'!$Q13,'Aansluitproces Digipoort PI'!$J$26:$J$121),"")</f>
        <v>5</v>
      </c>
      <c r="T13" s="116">
        <f>IF(Q13&lt;&gt;"",SUMIF('Aansluitproces Digipoort PI'!H$26:H$121,'Aansluitproces Digipoort PI'!Q13,'Aansluitproces Digipoort PI'!$J$26:$J$121),"")</f>
        <v>0</v>
      </c>
      <c r="U13" s="118" t="e">
        <f>SUM(R$4:R13)/R$191</f>
        <v>#REF!</v>
      </c>
      <c r="V13" s="118" t="e">
        <f>SUM(S$4:S13)/S$191</f>
        <v>#REF!</v>
      </c>
      <c r="W13" s="118" t="e">
        <f>SUM(T$4:T13)/S$191</f>
        <v>#REF!</v>
      </c>
      <c r="X13" s="76"/>
      <c r="Y13" s="74"/>
      <c r="Z13" s="74"/>
      <c r="AA13" s="74"/>
      <c r="AB13" s="74"/>
      <c r="AC13" s="74"/>
      <c r="AD13" s="74"/>
      <c r="AE13" s="74"/>
      <c r="AF13" s="74"/>
      <c r="AG13" s="74"/>
      <c r="AH13" s="74"/>
      <c r="AI13" s="74"/>
      <c r="AJ13" s="74"/>
      <c r="AK13" s="74"/>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row>
    <row r="14" spans="1:204" s="72" customFormat="1" ht="13.5" thickBot="1" x14ac:dyDescent="0.25">
      <c r="A14" s="68"/>
      <c r="B14" s="354" t="s">
        <v>94</v>
      </c>
      <c r="C14" s="331"/>
      <c r="D14" s="42"/>
      <c r="E14" s="333" t="s">
        <v>96</v>
      </c>
      <c r="F14" s="334"/>
      <c r="G14" s="26"/>
      <c r="H14" s="68"/>
      <c r="I14" s="68"/>
      <c r="J14" s="69"/>
      <c r="K14" s="70"/>
      <c r="L14" s="71"/>
      <c r="M14" s="68"/>
      <c r="N14" s="107"/>
      <c r="O14" s="68"/>
      <c r="P14" s="68"/>
      <c r="Q14" s="117">
        <f>IF(Q13&lt;'Aansluitproces Digipoort PI'!$E$17,Q13+1,"")</f>
        <v>40919</v>
      </c>
      <c r="R14" s="116">
        <f>IF(Q14&lt;&gt;"",SUMIF('Aansluitproces Digipoort PI'!F$27:F$121,'Aansluitproces Digipoort PI'!Q14,'Aansluitproces Digipoort PI'!$J$26:$J$121),"")</f>
        <v>5</v>
      </c>
      <c r="S14" s="116">
        <f>IF(Q14&lt;&gt;"",SUMIF('Aansluitproces Digipoort PI'!G$26:G$121,'Aansluitproces Digipoort PI'!$Q14,'Aansluitproces Digipoort PI'!$J$26:$J$121),"")</f>
        <v>2</v>
      </c>
      <c r="T14" s="116">
        <f>IF(Q14&lt;&gt;"",SUMIF('Aansluitproces Digipoort PI'!H$26:H$121,'Aansluitproces Digipoort PI'!Q14,'Aansluitproces Digipoort PI'!$J$26:$J$121),"")</f>
        <v>0</v>
      </c>
      <c r="U14" s="118" t="e">
        <f>SUM(R$4:R14)/R$191</f>
        <v>#REF!</v>
      </c>
      <c r="V14" s="118" t="e">
        <f>SUM(S$4:S14)/S$191</f>
        <v>#REF!</v>
      </c>
      <c r="W14" s="118" t="e">
        <f>SUM(T$4:T14)/S$191</f>
        <v>#REF!</v>
      </c>
      <c r="X14" s="73"/>
      <c r="Y14" s="68"/>
      <c r="Z14" s="68"/>
      <c r="AA14" s="68"/>
      <c r="AB14" s="68"/>
      <c r="AC14" s="68"/>
      <c r="AD14" s="68"/>
      <c r="AE14" s="68"/>
      <c r="AF14" s="68"/>
      <c r="AG14" s="68"/>
      <c r="AH14" s="68"/>
      <c r="AI14" s="68"/>
      <c r="AJ14" s="68"/>
      <c r="AK14" s="68"/>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row>
    <row r="15" spans="1:204" s="72" customFormat="1" ht="13.5" thickBot="1" x14ac:dyDescent="0.25">
      <c r="A15" s="68"/>
      <c r="B15" s="354" t="s">
        <v>77</v>
      </c>
      <c r="C15" s="331"/>
      <c r="D15" s="331"/>
      <c r="E15" s="373">
        <v>40909</v>
      </c>
      <c r="F15" s="374"/>
      <c r="G15" s="26"/>
      <c r="H15" s="68"/>
      <c r="I15" s="327" t="s">
        <v>79</v>
      </c>
      <c r="J15" s="325"/>
      <c r="K15" s="136" t="s">
        <v>79</v>
      </c>
      <c r="L15" s="136" t="s">
        <v>92</v>
      </c>
      <c r="M15" s="137" t="s">
        <v>84</v>
      </c>
      <c r="N15" s="107"/>
      <c r="O15" s="68"/>
      <c r="P15" s="68"/>
      <c r="Q15" s="117">
        <f>IF(Q14&lt;'Aansluitproces Digipoort PI'!$E$17,Q14+1,"")</f>
        <v>40920</v>
      </c>
      <c r="R15" s="116">
        <f>IF(Q15&lt;&gt;"",SUMIF('Aansluitproces Digipoort PI'!F$27:F$121,'Aansluitproces Digipoort PI'!Q15,'Aansluitproces Digipoort PI'!$J$26:$J$121),"")</f>
        <v>0</v>
      </c>
      <c r="S15" s="116">
        <f>IF(Q15&lt;&gt;"",SUMIF('Aansluitproces Digipoort PI'!G$26:G$121,'Aansluitproces Digipoort PI'!$Q15,'Aansluitproces Digipoort PI'!$J$26:$J$121),"")</f>
        <v>0</v>
      </c>
      <c r="T15" s="116">
        <f>IF(Q15&lt;&gt;"",SUMIF('Aansluitproces Digipoort PI'!H$26:H$121,'Aansluitproces Digipoort PI'!Q15,'Aansluitproces Digipoort PI'!$J$26:$J$121),"")</f>
        <v>0</v>
      </c>
      <c r="U15" s="118" t="e">
        <f>SUM(R$4:R15)/R$191</f>
        <v>#REF!</v>
      </c>
      <c r="V15" s="118" t="e">
        <f>SUM(S$4:S15)/S$191</f>
        <v>#REF!</v>
      </c>
      <c r="W15" s="118" t="e">
        <f>SUM(T$4:T15)/S$191</f>
        <v>#REF!</v>
      </c>
      <c r="X15" s="73"/>
      <c r="Y15" s="68"/>
      <c r="Z15" s="68"/>
      <c r="AA15" s="68"/>
      <c r="AB15" s="68"/>
      <c r="AC15" s="68"/>
      <c r="AD15" s="68"/>
      <c r="AE15" s="68"/>
      <c r="AF15" s="68"/>
      <c r="AG15" s="68"/>
      <c r="AH15" s="68"/>
      <c r="AI15" s="68"/>
      <c r="AJ15" s="68"/>
      <c r="AK15" s="68"/>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row>
    <row r="16" spans="1:204" s="72" customFormat="1" x14ac:dyDescent="0.2">
      <c r="A16" s="68"/>
      <c r="B16" s="360" t="s">
        <v>81</v>
      </c>
      <c r="C16" s="361"/>
      <c r="D16" s="42"/>
      <c r="E16" s="355">
        <f>MAX(F112,F118)</f>
        <v>41037</v>
      </c>
      <c r="F16" s="356"/>
      <c r="G16" s="26"/>
      <c r="H16" s="68"/>
      <c r="I16" s="346" t="s">
        <v>88</v>
      </c>
      <c r="J16" s="347"/>
      <c r="K16" s="217">
        <f>SUMIF(H27:H38,"&gt;0",J27:J38)/SUM(J27:J38)</f>
        <v>0</v>
      </c>
      <c r="L16" s="218">
        <f>F38</f>
        <v>40927</v>
      </c>
      <c r="M16" s="219">
        <f>G38</f>
        <v>40927</v>
      </c>
      <c r="N16" s="107"/>
      <c r="O16" s="68"/>
      <c r="P16" s="68"/>
      <c r="Q16" s="117">
        <f>IF(Q15&lt;'Aansluitproces Digipoort PI'!$E$17,Q15+1,"")</f>
        <v>40921</v>
      </c>
      <c r="R16" s="116">
        <f>IF(Q16&lt;&gt;"",SUMIF('Aansluitproces Digipoort PI'!F$27:F$121,'Aansluitproces Digipoort PI'!Q16,'Aansluitproces Digipoort PI'!$J$26:$J$121),"")</f>
        <v>0</v>
      </c>
      <c r="S16" s="116">
        <f>IF(Q16&lt;&gt;"",SUMIF('Aansluitproces Digipoort PI'!G$26:G$121,'Aansluitproces Digipoort PI'!$Q16,'Aansluitproces Digipoort PI'!$J$26:$J$121),"")</f>
        <v>0</v>
      </c>
      <c r="T16" s="116">
        <f>IF(Q16&lt;&gt;"",SUMIF('Aansluitproces Digipoort PI'!H$26:H$121,'Aansluitproces Digipoort PI'!Q16,'Aansluitproces Digipoort PI'!$J$26:$J$121),"")</f>
        <v>0</v>
      </c>
      <c r="U16" s="118" t="e">
        <f>SUM(R$4:R16)/R$191</f>
        <v>#REF!</v>
      </c>
      <c r="V16" s="118" t="e">
        <f>SUM(S$4:S16)/S$191</f>
        <v>#REF!</v>
      </c>
      <c r="W16" s="118" t="e">
        <f>SUM(T$4:T16)/S$191</f>
        <v>#REF!</v>
      </c>
      <c r="X16" s="73"/>
      <c r="Y16" s="68"/>
      <c r="Z16" s="68"/>
      <c r="AA16" s="68"/>
      <c r="AB16" s="68"/>
      <c r="AC16" s="68"/>
      <c r="AD16" s="68"/>
      <c r="AE16" s="68"/>
      <c r="AF16" s="68"/>
      <c r="AG16" s="68"/>
      <c r="AH16" s="68"/>
      <c r="AI16" s="68"/>
      <c r="AJ16" s="68"/>
      <c r="AK16" s="68"/>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row>
    <row r="17" spans="1:204" s="72" customFormat="1" x14ac:dyDescent="0.2">
      <c r="A17" s="68"/>
      <c r="B17" s="354" t="s">
        <v>82</v>
      </c>
      <c r="C17" s="331"/>
      <c r="D17" s="42"/>
      <c r="E17" s="355">
        <f>M23</f>
        <v>41037</v>
      </c>
      <c r="F17" s="356"/>
      <c r="G17" s="26"/>
      <c r="H17" s="68"/>
      <c r="I17" s="332" t="s">
        <v>89</v>
      </c>
      <c r="J17" s="331"/>
      <c r="K17" s="220">
        <f>SUMIF(H41:H54,"&gt;0",J41:J54)/SUM(J41:J54)</f>
        <v>0</v>
      </c>
      <c r="L17" s="107">
        <f>F54</f>
        <v>40968</v>
      </c>
      <c r="M17" s="221">
        <f>G54</f>
        <v>40968</v>
      </c>
      <c r="N17" s="107"/>
      <c r="O17" s="68"/>
      <c r="P17" s="68"/>
      <c r="Q17" s="117">
        <f>IF(Q16&lt;'Aansluitproces Digipoort PI'!$E$17,Q16+1,"")</f>
        <v>40922</v>
      </c>
      <c r="R17" s="116">
        <f>IF(Q17&lt;&gt;"",SUMIF('Aansluitproces Digipoort PI'!F$27:F$121,'Aansluitproces Digipoort PI'!Q17,'Aansluitproces Digipoort PI'!$J$26:$J$121),"")</f>
        <v>0</v>
      </c>
      <c r="S17" s="116">
        <f>IF(Q17&lt;&gt;"",SUMIF('Aansluitproces Digipoort PI'!G$26:G$121,'Aansluitproces Digipoort PI'!$Q17,'Aansluitproces Digipoort PI'!$J$26:$J$121),"")</f>
        <v>0</v>
      </c>
      <c r="T17" s="116">
        <f>IF(Q17&lt;&gt;"",SUMIF('Aansluitproces Digipoort PI'!H$26:H$121,'Aansluitproces Digipoort PI'!Q17,'Aansluitproces Digipoort PI'!$J$26:$J$121),"")</f>
        <v>0</v>
      </c>
      <c r="U17" s="118" t="e">
        <f>SUM(R$4:R17)/R$191</f>
        <v>#REF!</v>
      </c>
      <c r="V17" s="118" t="e">
        <f>SUM(S$4:S17)/S$191</f>
        <v>#REF!</v>
      </c>
      <c r="W17" s="118" t="e">
        <f>SUM(T$4:T17)/S$191</f>
        <v>#REF!</v>
      </c>
      <c r="X17" s="73"/>
      <c r="Y17" s="68"/>
      <c r="Z17" s="68"/>
      <c r="AA17" s="68"/>
      <c r="AB17" s="68"/>
      <c r="AC17" s="68"/>
      <c r="AD17" s="68"/>
      <c r="AE17" s="68"/>
      <c r="AF17" s="68"/>
      <c r="AG17" s="68"/>
      <c r="AH17" s="68"/>
      <c r="AI17" s="68"/>
      <c r="AJ17" s="68"/>
      <c r="AK17" s="68"/>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row>
    <row r="18" spans="1:204" s="72" customFormat="1" x14ac:dyDescent="0.2">
      <c r="A18" s="68"/>
      <c r="B18" s="354" t="s">
        <v>56</v>
      </c>
      <c r="C18" s="331"/>
      <c r="D18" s="331"/>
      <c r="E18" s="211"/>
      <c r="F18" s="212"/>
      <c r="G18" s="26"/>
      <c r="H18" s="68"/>
      <c r="I18" s="332" t="s">
        <v>90</v>
      </c>
      <c r="J18" s="331"/>
      <c r="K18" s="220">
        <f>SUMIF(H57:H78,"&gt;0",J57:J78)/SUM(J57:J78)</f>
        <v>0</v>
      </c>
      <c r="L18" s="107">
        <f>F78</f>
        <v>40973</v>
      </c>
      <c r="M18" s="221">
        <f>G78</f>
        <v>40973</v>
      </c>
      <c r="N18" s="107"/>
      <c r="O18" s="68"/>
      <c r="P18" s="68"/>
      <c r="Q18" s="117">
        <f>IF(Q17&lt;'Aansluitproces Digipoort PI'!$E$17,Q17+1,"")</f>
        <v>40923</v>
      </c>
      <c r="R18" s="116">
        <f>IF(Q18&lt;&gt;"",SUMIF('Aansluitproces Digipoort PI'!F$27:F$121,'Aansluitproces Digipoort PI'!Q18,'Aansluitproces Digipoort PI'!$J$26:$J$121),"")</f>
        <v>0</v>
      </c>
      <c r="S18" s="116">
        <f>IF(Q18&lt;&gt;"",SUMIF('Aansluitproces Digipoort PI'!G$26:G$121,'Aansluitproces Digipoort PI'!$Q18,'Aansluitproces Digipoort PI'!$J$26:$J$121),"")</f>
        <v>0</v>
      </c>
      <c r="T18" s="116">
        <f>IF(Q18&lt;&gt;"",SUMIF('Aansluitproces Digipoort PI'!H$26:H$121,'Aansluitproces Digipoort PI'!Q18,'Aansluitproces Digipoort PI'!$J$26:$J$121),"")</f>
        <v>0</v>
      </c>
      <c r="U18" s="118" t="e">
        <f>SUM(R$4:R18)/R$191</f>
        <v>#REF!</v>
      </c>
      <c r="V18" s="118" t="e">
        <f>SUM(S$4:S18)/S$191</f>
        <v>#REF!</v>
      </c>
      <c r="W18" s="118" t="e">
        <f>SUM(T$4:T18)/S$191</f>
        <v>#REF!</v>
      </c>
      <c r="X18" s="73"/>
      <c r="Y18" s="68"/>
      <c r="Z18" s="68"/>
      <c r="AA18" s="68"/>
      <c r="AB18" s="68"/>
      <c r="AC18" s="68"/>
      <c r="AD18" s="68"/>
      <c r="AE18" s="68"/>
      <c r="AF18" s="68"/>
      <c r="AG18" s="68"/>
      <c r="AH18" s="68"/>
      <c r="AI18" s="68"/>
      <c r="AJ18" s="68"/>
      <c r="AK18" s="68"/>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row>
    <row r="19" spans="1:204" s="72" customFormat="1" x14ac:dyDescent="0.2">
      <c r="A19" s="68"/>
      <c r="B19" s="354" t="s">
        <v>57</v>
      </c>
      <c r="C19" s="331"/>
      <c r="D19" s="331"/>
      <c r="E19" s="333"/>
      <c r="F19" s="334"/>
      <c r="G19" s="26"/>
      <c r="H19" s="68"/>
      <c r="I19" s="332" t="s">
        <v>91</v>
      </c>
      <c r="J19" s="331"/>
      <c r="K19" s="220">
        <f>SUMIF(H81:H86,"&gt;0",J81:J86)/SUM(J81:J86)</f>
        <v>0</v>
      </c>
      <c r="L19" s="107">
        <f>F86</f>
        <v>40995</v>
      </c>
      <c r="M19" s="221">
        <f>G86</f>
        <v>40995</v>
      </c>
      <c r="N19" s="107"/>
      <c r="O19" s="68"/>
      <c r="P19" s="68"/>
      <c r="Q19" s="117">
        <f>IF(Q18&lt;'Aansluitproces Digipoort PI'!$E$17,Q18+1,"")</f>
        <v>40924</v>
      </c>
      <c r="R19" s="116">
        <f>IF(Q19&lt;&gt;"",SUMIF('Aansluitproces Digipoort PI'!F$27:F$121,'Aansluitproces Digipoort PI'!Q19,'Aansluitproces Digipoort PI'!$J$26:$J$121),"")</f>
        <v>0</v>
      </c>
      <c r="S19" s="116">
        <f>IF(Q19&lt;&gt;"",SUMIF('Aansluitproces Digipoort PI'!G$26:G$121,'Aansluitproces Digipoort PI'!$Q19,'Aansluitproces Digipoort PI'!$J$26:$J$121),"")</f>
        <v>0</v>
      </c>
      <c r="T19" s="116">
        <f>IF(Q19&lt;&gt;"",SUMIF('Aansluitproces Digipoort PI'!H$26:H$121,'Aansluitproces Digipoort PI'!Q19,'Aansluitproces Digipoort PI'!$J$26:$J$121),"")</f>
        <v>0</v>
      </c>
      <c r="U19" s="118" t="e">
        <f>SUM(R$4:R19)/R$191</f>
        <v>#REF!</v>
      </c>
      <c r="V19" s="118" t="e">
        <f>SUM(S$4:S19)/S$191</f>
        <v>#REF!</v>
      </c>
      <c r="W19" s="118" t="e">
        <f>SUM(T$4:T19)/S$191</f>
        <v>#REF!</v>
      </c>
      <c r="X19" s="73"/>
      <c r="Y19" s="68"/>
      <c r="Z19" s="68"/>
      <c r="AA19" s="68"/>
      <c r="AB19" s="68"/>
      <c r="AC19" s="68"/>
      <c r="AD19" s="68"/>
      <c r="AE19" s="68"/>
      <c r="AF19" s="68"/>
      <c r="AG19" s="68"/>
      <c r="AH19" s="68"/>
      <c r="AI19" s="68"/>
      <c r="AJ19" s="68"/>
      <c r="AK19" s="68"/>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row>
    <row r="20" spans="1:204" s="72" customFormat="1" x14ac:dyDescent="0.2">
      <c r="A20" s="68"/>
      <c r="B20" s="354" t="s">
        <v>65</v>
      </c>
      <c r="C20" s="331"/>
      <c r="D20" s="331"/>
      <c r="E20" s="333"/>
      <c r="F20" s="334"/>
      <c r="G20" s="26"/>
      <c r="H20" s="68"/>
      <c r="I20" s="330" t="s">
        <v>125</v>
      </c>
      <c r="J20" s="331"/>
      <c r="K20" s="220">
        <f>SUMIF(H89:H97,"&gt;0",J89:J97)/SUM(J89:J97)</f>
        <v>0</v>
      </c>
      <c r="L20" s="107">
        <f>F97</f>
        <v>41025</v>
      </c>
      <c r="M20" s="221">
        <f>G97</f>
        <v>41025</v>
      </c>
      <c r="N20" s="107"/>
      <c r="O20" s="68"/>
      <c r="P20" s="68"/>
      <c r="Q20" s="117">
        <f>IF(Q19&lt;'Aansluitproces Digipoort PI'!$E$17,Q19+1,"")</f>
        <v>40925</v>
      </c>
      <c r="R20" s="116">
        <f>IF(Q20&lt;&gt;"",SUMIF('Aansluitproces Digipoort PI'!F$27:F$121,'Aansluitproces Digipoort PI'!Q20,'Aansluitproces Digipoort PI'!$J$26:$J$121),"")</f>
        <v>0</v>
      </c>
      <c r="S20" s="116">
        <f>IF(Q20&lt;&gt;"",SUMIF('Aansluitproces Digipoort PI'!G$26:G$121,'Aansluitproces Digipoort PI'!$Q20,'Aansluitproces Digipoort PI'!$J$26:$J$121),"")</f>
        <v>0</v>
      </c>
      <c r="T20" s="116">
        <f>IF(Q20&lt;&gt;"",SUMIF('Aansluitproces Digipoort PI'!H$26:H$121,'Aansluitproces Digipoort PI'!Q20,'Aansluitproces Digipoort PI'!$J$26:$J$121),"")</f>
        <v>0</v>
      </c>
      <c r="U20" s="118" t="e">
        <f>SUM(R$4:R20)/R$191</f>
        <v>#REF!</v>
      </c>
      <c r="V20" s="118" t="e">
        <f>SUM(S$4:S20)/S$191</f>
        <v>#REF!</v>
      </c>
      <c r="W20" s="118" t="e">
        <f>SUM(T$4:T20)/S$191</f>
        <v>#REF!</v>
      </c>
      <c r="X20" s="73"/>
      <c r="Y20" s="68"/>
      <c r="Z20" s="68"/>
      <c r="AA20" s="68"/>
      <c r="AB20" s="68"/>
      <c r="AC20" s="68"/>
      <c r="AD20" s="68"/>
      <c r="AE20" s="68"/>
      <c r="AF20" s="68"/>
      <c r="AG20" s="68"/>
      <c r="AH20" s="68"/>
      <c r="AI20" s="68"/>
      <c r="AJ20" s="68"/>
      <c r="AK20" s="68"/>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row>
    <row r="21" spans="1:204" s="72" customFormat="1" x14ac:dyDescent="0.2">
      <c r="A21" s="68"/>
      <c r="B21" s="354" t="s">
        <v>64</v>
      </c>
      <c r="C21" s="331"/>
      <c r="D21" s="331"/>
      <c r="E21" s="333"/>
      <c r="F21" s="334"/>
      <c r="G21" s="26"/>
      <c r="H21" s="68"/>
      <c r="I21" s="330" t="s">
        <v>124</v>
      </c>
      <c r="J21" s="331"/>
      <c r="K21" s="220">
        <f>SUMIF(H100:H112,"&gt;0",J100:J112)/SUM(J100:J112)</f>
        <v>0</v>
      </c>
      <c r="L21" s="107">
        <f>F112</f>
        <v>41037</v>
      </c>
      <c r="M21" s="221">
        <f>G112</f>
        <v>41037</v>
      </c>
      <c r="N21" s="107"/>
      <c r="O21" s="68"/>
      <c r="P21" s="68"/>
      <c r="Q21" s="117">
        <f>IF(Q20&lt;'Aansluitproces Digipoort PI'!$E$17,Q20+1,"")</f>
        <v>40926</v>
      </c>
      <c r="R21" s="116">
        <f>IF(Q21&lt;&gt;"",SUMIF('Aansluitproces Digipoort PI'!F$27:F$121,'Aansluitproces Digipoort PI'!Q21,'Aansluitproces Digipoort PI'!$J$26:$J$121),"")</f>
        <v>2</v>
      </c>
      <c r="S21" s="116">
        <f>IF(Q21&lt;&gt;"",SUMIF('Aansluitproces Digipoort PI'!G$26:G$121,'Aansluitproces Digipoort PI'!$Q21,'Aansluitproces Digipoort PI'!$J$26:$J$121),"")</f>
        <v>5</v>
      </c>
      <c r="T21" s="116">
        <f>IF(Q21&lt;&gt;"",SUMIF('Aansluitproces Digipoort PI'!H$26:H$121,'Aansluitproces Digipoort PI'!Q21,'Aansluitproces Digipoort PI'!$J$26:$J$121),"")</f>
        <v>0</v>
      </c>
      <c r="U21" s="118" t="e">
        <f>SUM(R$4:R21)/R$191</f>
        <v>#REF!</v>
      </c>
      <c r="V21" s="118" t="e">
        <f>SUM(S$4:S21)/S$191</f>
        <v>#REF!</v>
      </c>
      <c r="W21" s="118" t="e">
        <f>SUM(T$4:T21)/S$191</f>
        <v>#REF!</v>
      </c>
      <c r="X21" s="73"/>
      <c r="Y21" s="68"/>
      <c r="Z21" s="68"/>
      <c r="AA21" s="68"/>
      <c r="AB21" s="68"/>
      <c r="AC21" s="68"/>
      <c r="AD21" s="68"/>
      <c r="AE21" s="68"/>
      <c r="AF21" s="68"/>
      <c r="AG21" s="68"/>
      <c r="AH21" s="68"/>
      <c r="AI21" s="68"/>
      <c r="AJ21" s="68"/>
      <c r="AK21" s="68"/>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row>
    <row r="22" spans="1:204" s="72" customFormat="1" ht="13.5" thickBot="1" x14ac:dyDescent="0.25">
      <c r="A22" s="68"/>
      <c r="B22" s="354" t="s">
        <v>66</v>
      </c>
      <c r="C22" s="331"/>
      <c r="D22" s="331"/>
      <c r="E22" s="333"/>
      <c r="F22" s="334"/>
      <c r="G22" s="26"/>
      <c r="H22" s="26"/>
      <c r="I22" s="332" t="str">
        <f>IF(Type_B,"Punch out","")</f>
        <v/>
      </c>
      <c r="J22" s="331"/>
      <c r="K22" s="220" t="str">
        <f>IF(Type_B,SUMIF(H116:H119,"&gt;0",J116:J119)/SUM(J116:J119),"")</f>
        <v/>
      </c>
      <c r="L22" s="107" t="str">
        <f>IF(Type_B,F118,"")</f>
        <v/>
      </c>
      <c r="M22" s="221" t="str">
        <f>IF(Type_B,G118,"")</f>
        <v/>
      </c>
      <c r="N22" s="107"/>
      <c r="O22" s="68"/>
      <c r="P22" s="68"/>
      <c r="Q22" s="117">
        <f>IF(Q21&lt;'Aansluitproces Digipoort PI'!$E$17,Q21+1,"")</f>
        <v>40927</v>
      </c>
      <c r="R22" s="116">
        <f>IF(Q22&lt;&gt;"",SUMIF('Aansluitproces Digipoort PI'!F$27:F$121,'Aansluitproces Digipoort PI'!Q22,'Aansluitproces Digipoort PI'!$J$26:$J$121),"")</f>
        <v>5</v>
      </c>
      <c r="S22" s="116">
        <f>IF(Q22&lt;&gt;"",SUMIF('Aansluitproces Digipoort PI'!G$26:G$121,'Aansluitproces Digipoort PI'!$Q22,'Aansluitproces Digipoort PI'!$J$26:$J$121),"")</f>
        <v>1</v>
      </c>
      <c r="T22" s="116">
        <f>IF(Q22&lt;&gt;"",SUMIF('Aansluitproces Digipoort PI'!H$26:H$121,'Aansluitproces Digipoort PI'!Q22,'Aansluitproces Digipoort PI'!$J$26:$J$121),"")</f>
        <v>0</v>
      </c>
      <c r="U22" s="118" t="e">
        <f>SUM(R$4:R22)/R$191</f>
        <v>#REF!</v>
      </c>
      <c r="V22" s="118" t="e">
        <f>SUM(S$4:S22)/S$191</f>
        <v>#REF!</v>
      </c>
      <c r="W22" s="118" t="e">
        <f>SUM(T$4:T22)/S$191</f>
        <v>#REF!</v>
      </c>
      <c r="X22" s="73"/>
      <c r="Y22" s="68"/>
      <c r="Z22" s="68"/>
      <c r="AA22" s="68"/>
      <c r="AB22" s="68"/>
      <c r="AC22" s="68"/>
      <c r="AD22" s="68"/>
      <c r="AE22" s="68"/>
      <c r="AF22" s="68"/>
      <c r="AG22" s="68"/>
      <c r="AH22" s="68"/>
      <c r="AI22" s="68"/>
      <c r="AJ22" s="68"/>
      <c r="AK22" s="68"/>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row>
    <row r="23" spans="1:204" s="72" customFormat="1" ht="13.5" thickBot="1" x14ac:dyDescent="0.25">
      <c r="A23" s="68"/>
      <c r="B23" s="352" t="s">
        <v>55</v>
      </c>
      <c r="C23" s="353"/>
      <c r="D23" s="353"/>
      <c r="E23" s="365"/>
      <c r="F23" s="366"/>
      <c r="G23" s="26"/>
      <c r="H23" s="26"/>
      <c r="I23" s="371" t="s">
        <v>80</v>
      </c>
      <c r="J23" s="372"/>
      <c r="K23" s="222">
        <f>SUMIF(H27:H118,"&gt;0",J27:J118)/SUM(J27:J118)</f>
        <v>0</v>
      </c>
      <c r="L23" s="223">
        <f>MAX(L17:L22)</f>
        <v>41037</v>
      </c>
      <c r="M23" s="224">
        <f>MAX(M17:M22)</f>
        <v>41037</v>
      </c>
      <c r="N23" s="107"/>
      <c r="O23" s="68"/>
      <c r="P23" s="68"/>
      <c r="Q23" s="117">
        <f>IF(Q22&lt;'Aansluitproces Digipoort PI'!$E$17,Q22+1,"")</f>
        <v>40928</v>
      </c>
      <c r="R23" s="116">
        <f>IF(Q23&lt;&gt;"",SUMIF('Aansluitproces Digipoort PI'!F$27:F$121,'Aansluitproces Digipoort PI'!Q23,'Aansluitproces Digipoort PI'!$J$26:$J$121),"")</f>
        <v>0</v>
      </c>
      <c r="S23" s="116">
        <f>IF(Q23&lt;&gt;"",SUMIF('Aansluitproces Digipoort PI'!G$26:G$121,'Aansluitproces Digipoort PI'!$Q23,'Aansluitproces Digipoort PI'!$J$26:$J$121),"")</f>
        <v>0</v>
      </c>
      <c r="T23" s="116">
        <f>IF(Q23&lt;&gt;"",SUMIF('Aansluitproces Digipoort PI'!H$26:H$121,'Aansluitproces Digipoort PI'!Q23,'Aansluitproces Digipoort PI'!$J$26:$J$121),"")</f>
        <v>0</v>
      </c>
      <c r="U23" s="118" t="e">
        <f>SUM(R$4:R23)/R$191</f>
        <v>#REF!</v>
      </c>
      <c r="V23" s="118" t="e">
        <f>SUM(S$4:S23)/S$191</f>
        <v>#REF!</v>
      </c>
      <c r="W23" s="118" t="e">
        <f>SUM(T$4:T23)/S$191</f>
        <v>#REF!</v>
      </c>
      <c r="X23" s="73"/>
      <c r="Y23" s="68"/>
      <c r="Z23" s="68"/>
      <c r="AA23" s="68"/>
      <c r="AB23" s="68"/>
      <c r="AC23" s="68"/>
      <c r="AD23" s="68"/>
      <c r="AE23" s="68"/>
      <c r="AF23" s="68"/>
      <c r="AG23" s="68"/>
      <c r="AH23" s="68"/>
      <c r="AI23" s="68"/>
      <c r="AJ23" s="68"/>
      <c r="AK23" s="68"/>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row>
    <row r="24" spans="1:204" ht="12" customHeight="1" thickBot="1" x14ac:dyDescent="0.35">
      <c r="B24" s="124" t="s">
        <v>102</v>
      </c>
      <c r="C24" s="80"/>
      <c r="D24" s="79"/>
      <c r="E24" s="79"/>
      <c r="F24" s="125">
        <v>40909</v>
      </c>
      <c r="G24" s="79"/>
      <c r="H24" s="79"/>
      <c r="I24" s="81"/>
      <c r="J24" s="46"/>
      <c r="K24" s="25"/>
      <c r="L24" s="18"/>
      <c r="M24" s="18"/>
      <c r="Q24" s="117">
        <f>IF(Q23&lt;'Aansluitproces Digipoort PI'!$E$17,Q23+1,"")</f>
        <v>40929</v>
      </c>
      <c r="R24" s="116">
        <f>IF(Q24&lt;&gt;"",SUMIF('Aansluitproces Digipoort PI'!F$27:F$121,'Aansluitproces Digipoort PI'!Q24,'Aansluitproces Digipoort PI'!$J$26:$J$121),"")</f>
        <v>0</v>
      </c>
      <c r="S24" s="116">
        <f>IF(Q24&lt;&gt;"",SUMIF('Aansluitproces Digipoort PI'!G$26:G$121,'Aansluitproces Digipoort PI'!$Q24,'Aansluitproces Digipoort PI'!$J$26:$J$121),"")</f>
        <v>0</v>
      </c>
      <c r="T24" s="116">
        <f>IF(Q24&lt;&gt;"",SUMIF('Aansluitproces Digipoort PI'!H$26:H$121,'Aansluitproces Digipoort PI'!Q24,'Aansluitproces Digipoort PI'!$J$26:$J$121),"")</f>
        <v>0</v>
      </c>
      <c r="U24" s="118" t="e">
        <f>SUM(R$4:R24)/R$191</f>
        <v>#REF!</v>
      </c>
      <c r="V24" s="118" t="e">
        <f>SUM(S$4:S24)/S$191</f>
        <v>#REF!</v>
      </c>
      <c r="W24" s="118" t="e">
        <f>SUM(T$4:T24)/S$191</f>
        <v>#REF!</v>
      </c>
    </row>
    <row r="25" spans="1:204" s="21" customFormat="1" ht="13.5" customHeight="1" x14ac:dyDescent="0.2">
      <c r="A25" s="35"/>
      <c r="B25" s="138" t="s">
        <v>12</v>
      </c>
      <c r="C25" s="139" t="s">
        <v>8</v>
      </c>
      <c r="D25" s="328"/>
      <c r="E25" s="140" t="s">
        <v>53</v>
      </c>
      <c r="F25" s="140" t="s">
        <v>103</v>
      </c>
      <c r="G25" s="208" t="s">
        <v>87</v>
      </c>
      <c r="H25" s="328" t="s">
        <v>78</v>
      </c>
      <c r="I25" s="328" t="s">
        <v>104</v>
      </c>
      <c r="J25" s="363" t="s">
        <v>259</v>
      </c>
      <c r="K25" s="348" t="s">
        <v>73</v>
      </c>
      <c r="L25" s="349"/>
      <c r="M25" s="350"/>
      <c r="N25" s="102"/>
      <c r="O25" s="35"/>
      <c r="P25" s="35"/>
      <c r="Q25" s="117">
        <f>IF(Q24&lt;'Aansluitproces Digipoort PI'!$E$17,Q24+1,"")</f>
        <v>40930</v>
      </c>
      <c r="R25" s="116">
        <f>IF(Q25&lt;&gt;"",SUMIF('Aansluitproces Digipoort PI'!F$27:F$121,'Aansluitproces Digipoort PI'!Q25,'Aansluitproces Digipoort PI'!$J$26:$J$121),"")</f>
        <v>0</v>
      </c>
      <c r="S25" s="116">
        <f>IF(Q25&lt;&gt;"",SUMIF('Aansluitproces Digipoort PI'!G$26:G$121,'Aansluitproces Digipoort PI'!$Q25,'Aansluitproces Digipoort PI'!$J$26:$J$121),"")</f>
        <v>0</v>
      </c>
      <c r="T25" s="116">
        <f>IF(Q25&lt;&gt;"",SUMIF('Aansluitproces Digipoort PI'!H$26:H$121,'Aansluitproces Digipoort PI'!Q25,'Aansluitproces Digipoort PI'!$J$26:$J$121),"")</f>
        <v>0</v>
      </c>
      <c r="U25" s="118" t="e">
        <f>SUM(R$4:R25)/R$191</f>
        <v>#REF!</v>
      </c>
      <c r="V25" s="118" t="e">
        <f>SUM(S$4:S25)/S$191</f>
        <v>#REF!</v>
      </c>
      <c r="W25" s="118" t="e">
        <f>SUM(T$4:T25)/S$191</f>
        <v>#REF!</v>
      </c>
      <c r="X25" s="20"/>
      <c r="Y25" s="35"/>
      <c r="Z25" s="35"/>
      <c r="AA25" s="35"/>
      <c r="AB25" s="35"/>
      <c r="AC25" s="35"/>
      <c r="AD25" s="35"/>
      <c r="AE25" s="35"/>
      <c r="AF25" s="35"/>
      <c r="AG25" s="35"/>
      <c r="AH25" s="35"/>
      <c r="AI25" s="35"/>
      <c r="AJ25" s="35"/>
      <c r="AK25" s="35"/>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row>
    <row r="26" spans="1:204" s="21" customFormat="1" ht="15.75" customHeight="1" thickBot="1" x14ac:dyDescent="0.25">
      <c r="A26" s="35"/>
      <c r="B26" s="175" t="s">
        <v>116</v>
      </c>
      <c r="C26" s="141" t="s">
        <v>50</v>
      </c>
      <c r="D26" s="329"/>
      <c r="E26" s="181"/>
      <c r="F26" s="141"/>
      <c r="G26" s="210"/>
      <c r="H26" s="329"/>
      <c r="I26" s="351"/>
      <c r="J26" s="364"/>
      <c r="K26" s="142"/>
      <c r="L26" s="143"/>
      <c r="M26" s="144"/>
      <c r="N26" s="102"/>
      <c r="O26" s="35"/>
      <c r="P26" s="35"/>
      <c r="Q26" s="117">
        <f>IF(Q25&lt;'Aansluitproces Digipoort PI'!$E$17,Q25+1,"")</f>
        <v>40931</v>
      </c>
      <c r="R26" s="116">
        <f>IF(Q26&lt;&gt;"",SUMIF('Aansluitproces Digipoort PI'!F$27:F$121,'Aansluitproces Digipoort PI'!Q26,'Aansluitproces Digipoort PI'!$J$26:$J$121),"")</f>
        <v>0</v>
      </c>
      <c r="S26" s="116">
        <f>IF(Q26&lt;&gt;"",SUMIF('Aansluitproces Digipoort PI'!G$26:G$121,'Aansluitproces Digipoort PI'!$Q26,'Aansluitproces Digipoort PI'!$J$26:$J$121),"")</f>
        <v>2</v>
      </c>
      <c r="T26" s="116">
        <f>IF(Q26&lt;&gt;"",SUMIF('Aansluitproces Digipoort PI'!H$26:H$121,'Aansluitproces Digipoort PI'!Q26,'Aansluitproces Digipoort PI'!$J$26:$J$121),"")</f>
        <v>0</v>
      </c>
      <c r="U26" s="118" t="e">
        <f>SUM(R$4:R26)/R$191</f>
        <v>#REF!</v>
      </c>
      <c r="V26" s="118" t="e">
        <f>SUM(S$4:S26)/S$191</f>
        <v>#REF!</v>
      </c>
      <c r="W26" s="118" t="e">
        <f>SUM(T$4:T26)/S$191</f>
        <v>#REF!</v>
      </c>
      <c r="X26" s="20"/>
      <c r="Y26" s="35"/>
      <c r="Z26" s="35"/>
      <c r="AA26" s="35"/>
      <c r="AB26" s="35"/>
      <c r="AC26" s="35"/>
      <c r="AD26" s="35"/>
      <c r="AE26" s="35"/>
      <c r="AF26" s="35"/>
      <c r="AG26" s="35"/>
      <c r="AH26" s="35"/>
      <c r="AI26" s="35"/>
      <c r="AJ26" s="35"/>
      <c r="AK26" s="35"/>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row>
    <row r="27" spans="1:204" x14ac:dyDescent="0.2">
      <c r="B27" s="213" t="s">
        <v>13</v>
      </c>
      <c r="C27" s="225" t="s">
        <v>154</v>
      </c>
      <c r="D27" s="112"/>
      <c r="E27" s="112" t="s">
        <v>0</v>
      </c>
      <c r="F27" s="215">
        <f>IF(E15,WORKDAY(E$15,J27),"")</f>
        <v>40910</v>
      </c>
      <c r="G27" s="216">
        <f>IF(H27,H27,MAX(F27,L$14))</f>
        <v>40910</v>
      </c>
      <c r="H27" s="113"/>
      <c r="I27" s="114"/>
      <c r="J27" s="110">
        <f t="shared" ref="J27:J36" si="0">+N27</f>
        <v>1</v>
      </c>
      <c r="K27" s="115"/>
      <c r="L27" s="96" t="s">
        <v>102</v>
      </c>
      <c r="M27" s="97" t="s">
        <v>102</v>
      </c>
      <c r="N27" s="108">
        <v>1</v>
      </c>
      <c r="Q27" s="117">
        <f>IF(Q26&lt;'Aansluitproces Digipoort PI'!$E$17,Q26+1,"")</f>
        <v>40932</v>
      </c>
      <c r="R27" s="116">
        <f>IF(Q27&lt;&gt;"",SUMIF('Aansluitproces Digipoort PI'!F$27:F$121,'Aansluitproces Digipoort PI'!Q27,'Aansluitproces Digipoort PI'!$J$26:$J$121),"")</f>
        <v>0</v>
      </c>
      <c r="S27" s="116">
        <f>IF(Q27&lt;&gt;"",SUMIF('Aansluitproces Digipoort PI'!G$26:G$121,'Aansluitproces Digipoort PI'!$Q27,'Aansluitproces Digipoort PI'!$J$26:$J$121),"")</f>
        <v>6</v>
      </c>
      <c r="T27" s="116">
        <f>IF(Q27&lt;&gt;"",SUMIF('Aansluitproces Digipoort PI'!H$26:H$121,'Aansluitproces Digipoort PI'!Q27,'Aansluitproces Digipoort PI'!$J$26:$J$121),"")</f>
        <v>0</v>
      </c>
      <c r="U27" s="118" t="e">
        <f>SUM(R$4:R27)/R$191</f>
        <v>#REF!</v>
      </c>
      <c r="V27" s="118" t="e">
        <f>SUM(S$4:S27)/S$191</f>
        <v>#REF!</v>
      </c>
      <c r="W27" s="118" t="e">
        <f>SUM(T$4:T27)/S$191</f>
        <v>#REF!</v>
      </c>
    </row>
    <row r="28" spans="1:204" ht="25.5" x14ac:dyDescent="0.2">
      <c r="B28" s="213" t="s">
        <v>14</v>
      </c>
      <c r="C28" s="126" t="s">
        <v>3</v>
      </c>
      <c r="D28" s="112"/>
      <c r="E28" s="112" t="s">
        <v>0</v>
      </c>
      <c r="F28" s="119">
        <f t="shared" ref="F28:F36" si="1">IF(E$15&lt;&gt;"",WORKDAY(MAX(VLOOKUP(K28,B$24:J$152,5,FALSE),VLOOKUP(L28,B$24:J$152,5,FALSE),VLOOKUP(M28,B$24:J$152,5,FALSE)),J28),"")</f>
        <v>40911</v>
      </c>
      <c r="G28" s="120">
        <f t="shared" ref="G28:G36" si="2">IF(H28,H28,WORKDAY(MAX(VLOOKUP(K28,B$24:M$152,6,FALSE),VLOOKUP(L28,B$24:M$152,6,FALSE),VLOOKUP(M28,B$24:M$152,6,FALSE),L$14),J28))</f>
        <v>40911</v>
      </c>
      <c r="H28" s="113"/>
      <c r="I28" s="114"/>
      <c r="J28" s="110">
        <f t="shared" si="0"/>
        <v>1</v>
      </c>
      <c r="K28" s="115" t="s">
        <v>13</v>
      </c>
      <c r="L28" s="96" t="s">
        <v>102</v>
      </c>
      <c r="M28" s="97" t="s">
        <v>102</v>
      </c>
      <c r="N28" s="108">
        <v>1</v>
      </c>
      <c r="Q28" s="117">
        <f>IF(Q27&lt;'Aansluitproces Digipoort PI'!$E$17,Q27+1,"")</f>
        <v>40933</v>
      </c>
      <c r="R28" s="116">
        <f>IF(Q28&lt;&gt;"",SUMIF('Aansluitproces Digipoort PI'!F$27:F$121,'Aansluitproces Digipoort PI'!Q28,'Aansluitproces Digipoort PI'!$J$26:$J$121),"")</f>
        <v>0</v>
      </c>
      <c r="S28" s="116">
        <f>IF(Q28&lt;&gt;"",SUMIF('Aansluitproces Digipoort PI'!G$26:G$121,'Aansluitproces Digipoort PI'!$Q28,'Aansluitproces Digipoort PI'!$J$26:$J$121),"")</f>
        <v>0</v>
      </c>
      <c r="T28" s="116">
        <f>IF(Q28&lt;&gt;"",SUMIF('Aansluitproces Digipoort PI'!H$26:H$121,'Aansluitproces Digipoort PI'!Q28,'Aansluitproces Digipoort PI'!$J$26:$J$121),"")</f>
        <v>0</v>
      </c>
      <c r="U28" s="118" t="e">
        <f>SUM(R$4:R28)/R$191</f>
        <v>#REF!</v>
      </c>
      <c r="V28" s="118" t="e">
        <f>SUM(S$4:S28)/S$191</f>
        <v>#REF!</v>
      </c>
      <c r="W28" s="118" t="e">
        <f>SUM(T$4:T28)/S$191</f>
        <v>#REF!</v>
      </c>
    </row>
    <row r="29" spans="1:204" ht="25.5" x14ac:dyDescent="0.2">
      <c r="B29" s="213" t="s">
        <v>15</v>
      </c>
      <c r="C29" s="127" t="s">
        <v>58</v>
      </c>
      <c r="D29" s="112"/>
      <c r="E29" s="112" t="s">
        <v>0</v>
      </c>
      <c r="F29" s="119">
        <f t="shared" si="1"/>
        <v>40917</v>
      </c>
      <c r="G29" s="120">
        <f t="shared" si="2"/>
        <v>40917</v>
      </c>
      <c r="H29" s="113"/>
      <c r="I29" s="114"/>
      <c r="J29" s="110">
        <f t="shared" si="0"/>
        <v>5</v>
      </c>
      <c r="K29" s="115" t="s">
        <v>13</v>
      </c>
      <c r="L29" s="96" t="s">
        <v>102</v>
      </c>
      <c r="M29" s="97" t="s">
        <v>102</v>
      </c>
      <c r="N29" s="108">
        <v>5</v>
      </c>
      <c r="Q29" s="117">
        <f>IF(Q28&lt;'Aansluitproces Digipoort PI'!$E$17,Q28+1,"")</f>
        <v>40934</v>
      </c>
      <c r="R29" s="116">
        <f>IF(Q29&lt;&gt;"",SUMIF('Aansluitproces Digipoort PI'!F$27:F$121,'Aansluitproces Digipoort PI'!Q29,'Aansluitproces Digipoort PI'!$J$26:$J$121),"")</f>
        <v>15</v>
      </c>
      <c r="S29" s="116">
        <f>IF(Q29&lt;&gt;"",SUMIF('Aansluitproces Digipoort PI'!G$26:G$121,'Aansluitproces Digipoort PI'!$Q29,'Aansluitproces Digipoort PI'!$J$26:$J$121),"")</f>
        <v>10</v>
      </c>
      <c r="T29" s="116">
        <f>IF(Q29&lt;&gt;"",SUMIF('Aansluitproces Digipoort PI'!H$26:H$121,'Aansluitproces Digipoort PI'!Q29,'Aansluitproces Digipoort PI'!$J$26:$J$121),"")</f>
        <v>0</v>
      </c>
      <c r="U29" s="118" t="e">
        <f>SUM(R$4:R29)/R$191</f>
        <v>#REF!</v>
      </c>
      <c r="V29" s="118" t="e">
        <f>SUM(S$4:S29)/S$191</f>
        <v>#REF!</v>
      </c>
      <c r="W29" s="118" t="e">
        <f>SUM(T$4:T29)/S$191</f>
        <v>#REF!</v>
      </c>
    </row>
    <row r="30" spans="1:204" ht="25.5" x14ac:dyDescent="0.2">
      <c r="B30" s="213" t="s">
        <v>16</v>
      </c>
      <c r="C30" s="126" t="s">
        <v>152</v>
      </c>
      <c r="D30" s="112"/>
      <c r="E30" s="112" t="s">
        <v>0</v>
      </c>
      <c r="F30" s="119">
        <f t="shared" si="1"/>
        <v>40913</v>
      </c>
      <c r="G30" s="120">
        <f t="shared" si="2"/>
        <v>40913</v>
      </c>
      <c r="H30" s="113"/>
      <c r="I30" s="114"/>
      <c r="J30" s="110">
        <f t="shared" si="0"/>
        <v>3</v>
      </c>
      <c r="K30" s="115" t="s">
        <v>13</v>
      </c>
      <c r="L30" s="96" t="s">
        <v>102</v>
      </c>
      <c r="M30" s="97" t="s">
        <v>102</v>
      </c>
      <c r="N30" s="108">
        <v>3</v>
      </c>
      <c r="Q30" s="117">
        <f>IF(Q29&lt;'Aansluitproces Digipoort PI'!$E$17,Q29+1,"")</f>
        <v>40935</v>
      </c>
      <c r="R30" s="116">
        <f>IF(Q30&lt;&gt;"",SUMIF('Aansluitproces Digipoort PI'!F$27:F$121,'Aansluitproces Digipoort PI'!Q30,'Aansluitproces Digipoort PI'!$J$26:$J$121),"")</f>
        <v>4</v>
      </c>
      <c r="S30" s="116">
        <f>IF(Q30&lt;&gt;"",SUMIF('Aansluitproces Digipoort PI'!G$26:G$121,'Aansluitproces Digipoort PI'!$Q30,'Aansluitproces Digipoort PI'!$J$26:$J$121),"")</f>
        <v>4</v>
      </c>
      <c r="T30" s="116">
        <f>IF(Q30&lt;&gt;"",SUMIF('Aansluitproces Digipoort PI'!H$26:H$121,'Aansluitproces Digipoort PI'!Q30,'Aansluitproces Digipoort PI'!$J$26:$J$121),"")</f>
        <v>0</v>
      </c>
      <c r="U30" s="118" t="e">
        <f>SUM(R$4:R30)/R$191</f>
        <v>#REF!</v>
      </c>
      <c r="V30" s="118" t="e">
        <f>SUM(S$4:S30)/S$191</f>
        <v>#REF!</v>
      </c>
      <c r="W30" s="118" t="e">
        <f>SUM(T$4:T30)/S$191</f>
        <v>#REF!</v>
      </c>
    </row>
    <row r="31" spans="1:204" ht="25.5" x14ac:dyDescent="0.2">
      <c r="B31" s="213" t="s">
        <v>17</v>
      </c>
      <c r="C31" s="126" t="s">
        <v>98</v>
      </c>
      <c r="D31" s="112"/>
      <c r="E31" s="112" t="s">
        <v>0</v>
      </c>
      <c r="F31" s="119">
        <f t="shared" si="1"/>
        <v>40913</v>
      </c>
      <c r="G31" s="120">
        <f t="shared" si="2"/>
        <v>40913</v>
      </c>
      <c r="H31" s="113"/>
      <c r="I31" s="114"/>
      <c r="J31" s="110">
        <f t="shared" si="0"/>
        <v>3</v>
      </c>
      <c r="K31" s="229" t="s">
        <v>13</v>
      </c>
      <c r="L31" s="96" t="s">
        <v>102</v>
      </c>
      <c r="M31" s="97" t="s">
        <v>102</v>
      </c>
      <c r="N31" s="108">
        <v>3</v>
      </c>
      <c r="Q31" s="117">
        <f>IF(Q30&lt;'Aansluitproces Digipoort PI'!$E$17,Q30+1,"")</f>
        <v>40936</v>
      </c>
      <c r="R31" s="116">
        <f>IF(Q31&lt;&gt;"",SUMIF('Aansluitproces Digipoort PI'!F$27:F$121,'Aansluitproces Digipoort PI'!Q31,'Aansluitproces Digipoort PI'!$J$26:$J$121),"")</f>
        <v>0</v>
      </c>
      <c r="S31" s="116">
        <f>IF(Q31&lt;&gt;"",SUMIF('Aansluitproces Digipoort PI'!G$26:G$121,'Aansluitproces Digipoort PI'!$Q31,'Aansluitproces Digipoort PI'!$J$26:$J$121),"")</f>
        <v>0</v>
      </c>
      <c r="T31" s="116">
        <f>IF(Q31&lt;&gt;"",SUMIF('Aansluitproces Digipoort PI'!H$26:H$121,'Aansluitproces Digipoort PI'!Q31,'Aansluitproces Digipoort PI'!$J$26:$J$121),"")</f>
        <v>0</v>
      </c>
      <c r="U31" s="118" t="e">
        <f>SUM(R$4:R31)/R$191</f>
        <v>#REF!</v>
      </c>
      <c r="V31" s="118" t="e">
        <f>SUM(S$4:S31)/S$191</f>
        <v>#REF!</v>
      </c>
      <c r="W31" s="118" t="e">
        <f>SUM(T$4:T31)/S$191</f>
        <v>#REF!</v>
      </c>
    </row>
    <row r="32" spans="1:204" x14ac:dyDescent="0.2">
      <c r="B32" s="213" t="s">
        <v>18</v>
      </c>
      <c r="C32" s="112" t="s">
        <v>68</v>
      </c>
      <c r="D32" s="112"/>
      <c r="E32" s="112" t="s">
        <v>1</v>
      </c>
      <c r="F32" s="119">
        <f t="shared" si="1"/>
        <v>40917</v>
      </c>
      <c r="G32" s="120">
        <f t="shared" si="2"/>
        <v>40917</v>
      </c>
      <c r="H32" s="113"/>
      <c r="I32" s="114"/>
      <c r="J32" s="110">
        <f t="shared" si="0"/>
        <v>2</v>
      </c>
      <c r="K32" s="229" t="s">
        <v>17</v>
      </c>
      <c r="L32" s="96" t="s">
        <v>102</v>
      </c>
      <c r="M32" s="97" t="s">
        <v>102</v>
      </c>
      <c r="N32" s="108">
        <v>2</v>
      </c>
      <c r="Q32" s="117">
        <f>IF(Q31&lt;'Aansluitproces Digipoort PI'!$E$17,Q31+1,"")</f>
        <v>40937</v>
      </c>
      <c r="R32" s="116">
        <f>IF(Q32&lt;&gt;"",SUMIF('Aansluitproces Digipoort PI'!F$27:F$121,'Aansluitproces Digipoort PI'!Q32,'Aansluitproces Digipoort PI'!$J$26:$J$121),"")</f>
        <v>0</v>
      </c>
      <c r="S32" s="116">
        <f>IF(Q32&lt;&gt;"",SUMIF('Aansluitproces Digipoort PI'!G$26:G$121,'Aansluitproces Digipoort PI'!$Q32,'Aansluitproces Digipoort PI'!$J$26:$J$121),"")</f>
        <v>0</v>
      </c>
      <c r="T32" s="116">
        <f>IF(Q32&lt;&gt;"",SUMIF('Aansluitproces Digipoort PI'!H$26:H$121,'Aansluitproces Digipoort PI'!Q32,'Aansluitproces Digipoort PI'!$J$26:$J$121),"")</f>
        <v>0</v>
      </c>
      <c r="U32" s="118" t="e">
        <f>SUM(R$4:R32)/R$191</f>
        <v>#REF!</v>
      </c>
      <c r="V32" s="118" t="e">
        <f>SUM(S$4:S32)/S$191</f>
        <v>#REF!</v>
      </c>
      <c r="W32" s="118" t="e">
        <f>SUM(T$4:T32)/S$191</f>
        <v>#REF!</v>
      </c>
    </row>
    <row r="33" spans="1:204" x14ac:dyDescent="0.2">
      <c r="B33" s="228" t="s">
        <v>160</v>
      </c>
      <c r="C33" s="127" t="s">
        <v>153</v>
      </c>
      <c r="D33" s="112"/>
      <c r="E33" s="112" t="s">
        <v>0</v>
      </c>
      <c r="F33" s="119">
        <f t="shared" si="1"/>
        <v>40918</v>
      </c>
      <c r="G33" s="120">
        <f t="shared" si="2"/>
        <v>40918</v>
      </c>
      <c r="H33" s="113"/>
      <c r="I33" s="114"/>
      <c r="J33" s="110">
        <f>+N33</f>
        <v>5</v>
      </c>
      <c r="K33" s="214" t="s">
        <v>14</v>
      </c>
      <c r="L33" s="96" t="s">
        <v>102</v>
      </c>
      <c r="M33" s="97" t="s">
        <v>102</v>
      </c>
      <c r="N33" s="108">
        <v>5</v>
      </c>
      <c r="Q33" s="117">
        <f>IF(Q32&lt;'Aansluitproces Digipoort PI'!$E$17,Q32+1,"")</f>
        <v>40938</v>
      </c>
      <c r="R33" s="116">
        <f>IF(Q33&lt;&gt;"",SUMIF('Aansluitproces Digipoort PI'!F$27:F$121,'Aansluitproces Digipoort PI'!Q33,'Aansluitproces Digipoort PI'!$J$26:$J$121),"")</f>
        <v>0</v>
      </c>
      <c r="S33" s="116">
        <f>IF(Q33&lt;&gt;"",SUMIF('Aansluitproces Digipoort PI'!G$26:G$121,'Aansluitproces Digipoort PI'!$Q33,'Aansluitproces Digipoort PI'!$J$26:$J$121),"")</f>
        <v>0</v>
      </c>
      <c r="T33" s="116">
        <f>IF(Q33&lt;&gt;"",SUMIF('Aansluitproces Digipoort PI'!H$26:H$121,'Aansluitproces Digipoort PI'!Q33,'Aansluitproces Digipoort PI'!$J$26:$J$121),"")</f>
        <v>0</v>
      </c>
      <c r="U33" s="118" t="e">
        <f>SUM(R$4:R33)/R$191</f>
        <v>#REF!</v>
      </c>
      <c r="V33" s="118" t="e">
        <f>SUM(S$4:S33)/S$191</f>
        <v>#REF!</v>
      </c>
      <c r="W33" s="118" t="e">
        <f>SUM(T$4:T33)/S$191</f>
        <v>#REF!</v>
      </c>
    </row>
    <row r="34" spans="1:204" ht="38.25" x14ac:dyDescent="0.2">
      <c r="B34" s="228" t="s">
        <v>157</v>
      </c>
      <c r="C34" s="255" t="s">
        <v>223</v>
      </c>
      <c r="D34" s="112"/>
      <c r="E34" s="112" t="s">
        <v>0</v>
      </c>
      <c r="F34" s="119">
        <f t="shared" si="1"/>
        <v>40919</v>
      </c>
      <c r="G34" s="120">
        <f t="shared" si="2"/>
        <v>40919</v>
      </c>
      <c r="H34" s="113"/>
      <c r="I34" s="114"/>
      <c r="J34" s="110">
        <f>+N34</f>
        <v>2</v>
      </c>
      <c r="K34" s="214" t="s">
        <v>14</v>
      </c>
      <c r="L34" s="242" t="s">
        <v>15</v>
      </c>
      <c r="M34" s="97" t="s">
        <v>102</v>
      </c>
      <c r="N34" s="108">
        <v>2</v>
      </c>
      <c r="Q34" s="117">
        <f>IF(Q33&lt;'Aansluitproces Digipoort PI'!$E$17,Q33+1,"")</f>
        <v>40939</v>
      </c>
      <c r="R34" s="116">
        <f>IF(Q34&lt;&gt;"",SUMIF('Aansluitproces Digipoort PI'!F$27:F$121,'Aansluitproces Digipoort PI'!Q34,'Aansluitproces Digipoort PI'!$J$26:$J$121),"")</f>
        <v>4</v>
      </c>
      <c r="S34" s="116">
        <f>IF(Q34&lt;&gt;"",SUMIF('Aansluitproces Digipoort PI'!G$26:G$121,'Aansluitproces Digipoort PI'!$Q34,'Aansluitproces Digipoort PI'!$J$26:$J$121),"")</f>
        <v>5</v>
      </c>
      <c r="T34" s="116">
        <f>IF(Q34&lt;&gt;"",SUMIF('Aansluitproces Digipoort PI'!H$26:H$121,'Aansluitproces Digipoort PI'!Q34,'Aansluitproces Digipoort PI'!$J$26:$J$121),"")</f>
        <v>0</v>
      </c>
      <c r="U34" s="118" t="e">
        <f>SUM(R$4:R34)/R$191</f>
        <v>#REF!</v>
      </c>
      <c r="V34" s="118" t="e">
        <f>SUM(S$4:S34)/S$191</f>
        <v>#REF!</v>
      </c>
      <c r="W34" s="118" t="e">
        <f>SUM(T$4:T34)/S$191</f>
        <v>#REF!</v>
      </c>
    </row>
    <row r="35" spans="1:204" ht="25.5" x14ac:dyDescent="0.2">
      <c r="B35" s="228" t="s">
        <v>158</v>
      </c>
      <c r="C35" s="226" t="s">
        <v>155</v>
      </c>
      <c r="D35" s="112"/>
      <c r="E35" s="112" t="s">
        <v>1</v>
      </c>
      <c r="F35" s="119">
        <f t="shared" si="1"/>
        <v>40926</v>
      </c>
      <c r="G35" s="120">
        <f t="shared" si="2"/>
        <v>40926</v>
      </c>
      <c r="H35" s="113"/>
      <c r="I35" s="114"/>
      <c r="J35" s="110">
        <f>+N35</f>
        <v>5</v>
      </c>
      <c r="K35" s="229" t="s">
        <v>157</v>
      </c>
      <c r="L35" s="96" t="s">
        <v>102</v>
      </c>
      <c r="M35" s="97" t="s">
        <v>102</v>
      </c>
      <c r="N35" s="108">
        <v>5</v>
      </c>
      <c r="Q35" s="117">
        <f>IF(Q34&lt;'Aansluitproces Digipoort PI'!$E$17,Q34+1,"")</f>
        <v>40940</v>
      </c>
      <c r="R35" s="116">
        <f>IF(Q35&lt;&gt;"",SUMIF('Aansluitproces Digipoort PI'!F$27:F$121,'Aansluitproces Digipoort PI'!Q35,'Aansluitproces Digipoort PI'!$J$26:$J$121),"")</f>
        <v>0</v>
      </c>
      <c r="S35" s="116">
        <f>IF(Q35&lt;&gt;"",SUMIF('Aansluitproces Digipoort PI'!G$26:G$121,'Aansluitproces Digipoort PI'!$Q35,'Aansluitproces Digipoort PI'!$J$26:$J$121),"")</f>
        <v>0</v>
      </c>
      <c r="T35" s="116">
        <f>IF(Q35&lt;&gt;"",SUMIF('Aansluitproces Digipoort PI'!H$26:H$121,'Aansluitproces Digipoort PI'!Q35,'Aansluitproces Digipoort PI'!$J$26:$J$121),"")</f>
        <v>0</v>
      </c>
      <c r="U35" s="118" t="e">
        <f>SUM(R$4:R35)/R$191</f>
        <v>#REF!</v>
      </c>
      <c r="V35" s="118" t="e">
        <f>SUM(S$4:S35)/S$191</f>
        <v>#REF!</v>
      </c>
      <c r="W35" s="118" t="e">
        <f>SUM(T$4:T35)/S$191</f>
        <v>#REF!</v>
      </c>
    </row>
    <row r="36" spans="1:204" ht="25.5" x14ac:dyDescent="0.2">
      <c r="B36" s="228" t="s">
        <v>159</v>
      </c>
      <c r="C36" s="227" t="s">
        <v>156</v>
      </c>
      <c r="D36" s="112"/>
      <c r="E36" s="112" t="s">
        <v>1</v>
      </c>
      <c r="F36" s="119">
        <f t="shared" si="1"/>
        <v>40927</v>
      </c>
      <c r="G36" s="120">
        <f t="shared" si="2"/>
        <v>40927</v>
      </c>
      <c r="H36" s="113"/>
      <c r="I36" s="114"/>
      <c r="J36" s="110">
        <f t="shared" si="0"/>
        <v>1</v>
      </c>
      <c r="K36" s="229" t="s">
        <v>158</v>
      </c>
      <c r="L36" s="242" t="s">
        <v>18</v>
      </c>
      <c r="M36" s="97" t="s">
        <v>102</v>
      </c>
      <c r="N36" s="108">
        <v>1</v>
      </c>
      <c r="Q36" s="117">
        <f>IF(Q35&lt;'Aansluitproces Digipoort PI'!$E$17,Q35+1,"")</f>
        <v>40941</v>
      </c>
      <c r="R36" s="116">
        <f>IF(Q36&lt;&gt;"",SUMIF('Aansluitproces Digipoort PI'!F$27:F$121,'Aansluitproces Digipoort PI'!Q36,'Aansluitproces Digipoort PI'!$J$26:$J$121),"")</f>
        <v>8</v>
      </c>
      <c r="S36" s="116">
        <f>IF(Q36&lt;&gt;"",SUMIF('Aansluitproces Digipoort PI'!G$26:G$121,'Aansluitproces Digipoort PI'!$Q36,'Aansluitproces Digipoort PI'!$J$26:$J$121),"")</f>
        <v>7</v>
      </c>
      <c r="T36" s="116">
        <f>IF(Q36&lt;&gt;"",SUMIF('Aansluitproces Digipoort PI'!H$26:H$121,'Aansluitproces Digipoort PI'!Q36,'Aansluitproces Digipoort PI'!$J$26:$J$121),"")</f>
        <v>0</v>
      </c>
      <c r="U36" s="118" t="e">
        <f>SUM(R$4:R36)/R$191</f>
        <v>#REF!</v>
      </c>
      <c r="V36" s="118" t="e">
        <f>SUM(S$4:S36)/S$191</f>
        <v>#REF!</v>
      </c>
      <c r="W36" s="118" t="e">
        <f>SUM(T$4:T36)/S$191</f>
        <v>#REF!</v>
      </c>
    </row>
    <row r="37" spans="1:204" ht="8.25" customHeight="1" x14ac:dyDescent="0.2">
      <c r="B37" s="111"/>
      <c r="C37" s="127"/>
      <c r="D37" s="112"/>
      <c r="E37" s="112"/>
      <c r="F37" s="119"/>
      <c r="G37" s="120"/>
      <c r="H37" s="113"/>
      <c r="I37" s="114"/>
      <c r="J37" s="110"/>
      <c r="K37" s="115"/>
      <c r="L37" s="96"/>
      <c r="M37" s="97"/>
      <c r="N37" s="108"/>
      <c r="Q37" s="117">
        <f>IF(Q36&lt;'Aansluitproces Digipoort PI'!$E$17,Q36+1,"")</f>
        <v>40942</v>
      </c>
      <c r="R37" s="116">
        <f>IF(Q37&lt;&gt;"",SUMIF('Aansluitproces Digipoort PI'!F$27:F$121,'Aansluitproces Digipoort PI'!Q37,'Aansluitproces Digipoort PI'!$J$26:$J$121),"")</f>
        <v>5</v>
      </c>
      <c r="S37" s="116">
        <f>IF(Q37&lt;&gt;"",SUMIF('Aansluitproces Digipoort PI'!G$26:G$121,'Aansluitproces Digipoort PI'!$Q37,'Aansluitproces Digipoort PI'!$J$26:$J$121),"")</f>
        <v>1</v>
      </c>
      <c r="T37" s="116">
        <f>IF(Q37&lt;&gt;"",SUMIF('Aansluitproces Digipoort PI'!H$26:H$121,'Aansluitproces Digipoort PI'!Q37,'Aansluitproces Digipoort PI'!$J$26:$J$121),"")</f>
        <v>0</v>
      </c>
      <c r="U37" s="118" t="e">
        <f>SUM(R$4:R37)/R$191</f>
        <v>#REF!</v>
      </c>
      <c r="V37" s="118" t="e">
        <f>SUM(S$4:S37)/S$191</f>
        <v>#REF!</v>
      </c>
      <c r="W37" s="118" t="e">
        <f>SUM(T$4:T37)/S$191</f>
        <v>#REF!</v>
      </c>
    </row>
    <row r="38" spans="1:204" s="12" customFormat="1" ht="13.5" thickBot="1" x14ac:dyDescent="0.25">
      <c r="A38" s="36"/>
      <c r="B38" s="128" t="s">
        <v>93</v>
      </c>
      <c r="C38" s="129" t="s">
        <v>161</v>
      </c>
      <c r="D38" s="129"/>
      <c r="E38" s="129"/>
      <c r="F38" s="130">
        <f>MAX(F27:F37)</f>
        <v>40927</v>
      </c>
      <c r="G38" s="130">
        <f>MAX(G27:G37)</f>
        <v>40927</v>
      </c>
      <c r="H38" s="131" t="str">
        <f>IF(COUNT(H27:H37)=COUNT(F27:F37),MAX(H27:H37),"")</f>
        <v/>
      </c>
      <c r="I38" s="129"/>
      <c r="J38" s="132"/>
      <c r="K38" s="133"/>
      <c r="L38" s="134"/>
      <c r="M38" s="135"/>
      <c r="N38" s="103"/>
      <c r="O38" s="36"/>
      <c r="P38" s="36"/>
      <c r="Q38" s="117">
        <f>IF(Q37&lt;'Aansluitproces Digipoort PI'!$E$17,Q37+1,"")</f>
        <v>40943</v>
      </c>
      <c r="R38" s="116">
        <f>IF(Q38&lt;&gt;"",SUMIF('Aansluitproces Digipoort PI'!F$27:F$121,'Aansluitproces Digipoort PI'!Q38,'Aansluitproces Digipoort PI'!$J$26:$J$121),"")</f>
        <v>0</v>
      </c>
      <c r="S38" s="116">
        <f>IF(Q38&lt;&gt;"",SUMIF('Aansluitproces Digipoort PI'!G$26:G$121,'Aansluitproces Digipoort PI'!$Q38,'Aansluitproces Digipoort PI'!$J$26:$J$121),"")</f>
        <v>0</v>
      </c>
      <c r="T38" s="116">
        <f>IF(Q38&lt;&gt;"",SUMIF('Aansluitproces Digipoort PI'!H$26:H$121,'Aansluitproces Digipoort PI'!Q38,'Aansluitproces Digipoort PI'!$J$26:$J$121),"")</f>
        <v>0</v>
      </c>
      <c r="U38" s="118" t="e">
        <f>SUM(R$4:R38)/R$191</f>
        <v>#REF!</v>
      </c>
      <c r="V38" s="118" t="e">
        <f>SUM(S$4:S38)/S$191</f>
        <v>#REF!</v>
      </c>
      <c r="W38" s="118" t="e">
        <f>SUM(T$4:T38)/S$191</f>
        <v>#REF!</v>
      </c>
      <c r="X38" s="11"/>
      <c r="Y38" s="36"/>
      <c r="Z38" s="36"/>
      <c r="AA38" s="36"/>
      <c r="AB38" s="36"/>
      <c r="AC38" s="36"/>
      <c r="AD38" s="36"/>
      <c r="AE38" s="36"/>
      <c r="AF38" s="36"/>
      <c r="AG38" s="36"/>
      <c r="AH38" s="36"/>
      <c r="AI38" s="36"/>
      <c r="AJ38" s="36"/>
      <c r="AK38" s="36"/>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row>
    <row r="39" spans="1:204" ht="13.5" thickBot="1" x14ac:dyDescent="0.25">
      <c r="B39" s="17"/>
      <c r="C39" s="41"/>
      <c r="D39" s="41"/>
      <c r="E39" s="41"/>
      <c r="F39" s="53"/>
      <c r="G39" s="53"/>
      <c r="H39" s="54"/>
      <c r="I39" s="41"/>
      <c r="J39" s="30"/>
      <c r="K39" s="17"/>
      <c r="L39" s="39"/>
      <c r="M39" s="22"/>
      <c r="Q39" s="117">
        <f>IF(Q38&lt;'Aansluitproces Digipoort PI'!$E$17,Q38+1,"")</f>
        <v>40944</v>
      </c>
      <c r="R39" s="116">
        <f>IF(Q39&lt;&gt;"",SUMIF('Aansluitproces Digipoort PI'!F$27:F$121,'Aansluitproces Digipoort PI'!Q39,'Aansluitproces Digipoort PI'!$J$26:$J$121),"")</f>
        <v>0</v>
      </c>
      <c r="S39" s="116">
        <f>IF(Q39&lt;&gt;"",SUMIF('Aansluitproces Digipoort PI'!G$26:G$121,'Aansluitproces Digipoort PI'!$Q39,'Aansluitproces Digipoort PI'!$J$26:$J$121),"")</f>
        <v>0</v>
      </c>
      <c r="T39" s="116">
        <f>IF(Q39&lt;&gt;"",SUMIF('Aansluitproces Digipoort PI'!H$26:H$121,'Aansluitproces Digipoort PI'!Q39,'Aansluitproces Digipoort PI'!$J$26:$J$121),"")</f>
        <v>0</v>
      </c>
      <c r="U39" s="118" t="e">
        <f>SUM(R$4:R39)/R$191</f>
        <v>#REF!</v>
      </c>
      <c r="V39" s="118" t="e">
        <f>SUM(S$4:S39)/S$191</f>
        <v>#REF!</v>
      </c>
      <c r="W39" s="118" t="e">
        <f>SUM(T$4:T39)/S$191</f>
        <v>#REF!</v>
      </c>
    </row>
    <row r="40" spans="1:204" s="21" customFormat="1" ht="27.75" customHeight="1" thickBot="1" x14ac:dyDescent="0.25">
      <c r="A40" s="35"/>
      <c r="B40" s="174" t="s">
        <v>115</v>
      </c>
      <c r="C40" s="148" t="s">
        <v>106</v>
      </c>
      <c r="D40" s="148"/>
      <c r="E40" s="148" t="s">
        <v>105</v>
      </c>
      <c r="F40" s="148" t="s">
        <v>103</v>
      </c>
      <c r="G40" s="121" t="s">
        <v>87</v>
      </c>
      <c r="H40" s="147" t="s">
        <v>78</v>
      </c>
      <c r="I40" s="148" t="s">
        <v>104</v>
      </c>
      <c r="J40" s="148" t="s">
        <v>259</v>
      </c>
      <c r="K40" s="344" t="s">
        <v>73</v>
      </c>
      <c r="L40" s="344"/>
      <c r="M40" s="149"/>
      <c r="N40" s="102"/>
      <c r="O40" s="35"/>
      <c r="P40" s="35"/>
      <c r="Q40" s="117">
        <f>IF(Q39&lt;'Aansluitproces Digipoort PI'!$E$17,Q39+1,"")</f>
        <v>40945</v>
      </c>
      <c r="R40" s="116">
        <f>IF(Q40&lt;&gt;"",SUMIF('Aansluitproces Digipoort PI'!F$27:F$121,'Aansluitproces Digipoort PI'!Q40,'Aansluitproces Digipoort PI'!$J$26:$J$121),"")</f>
        <v>15</v>
      </c>
      <c r="S40" s="116">
        <f>IF(Q40&lt;&gt;"",SUMIF('Aansluitproces Digipoort PI'!G$26:G$121,'Aansluitproces Digipoort PI'!$Q40,'Aansluitproces Digipoort PI'!$J$26:$J$121),"")</f>
        <v>1</v>
      </c>
      <c r="T40" s="116">
        <f>IF(Q40&lt;&gt;"",SUMIF('Aansluitproces Digipoort PI'!H$26:H$121,'Aansluitproces Digipoort PI'!Q40,'Aansluitproces Digipoort PI'!$J$26:$J$121),"")</f>
        <v>0</v>
      </c>
      <c r="U40" s="118" t="e">
        <f>SUM(R$4:R40)/R$191</f>
        <v>#REF!</v>
      </c>
      <c r="V40" s="118" t="e">
        <f>SUM(S$4:S40)/S$191</f>
        <v>#REF!</v>
      </c>
      <c r="W40" s="118" t="e">
        <f>SUM(T$4:T40)/S$191</f>
        <v>#REF!</v>
      </c>
      <c r="X40" s="20"/>
      <c r="Y40" s="35"/>
      <c r="Z40" s="35"/>
      <c r="AA40" s="35"/>
      <c r="AB40" s="35"/>
      <c r="AC40" s="35"/>
      <c r="AD40" s="35"/>
      <c r="AE40" s="35"/>
      <c r="AF40" s="35"/>
      <c r="AG40" s="35"/>
      <c r="AH40" s="35"/>
      <c r="AI40" s="35"/>
      <c r="AJ40" s="35"/>
      <c r="AK40" s="35"/>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row>
    <row r="41" spans="1:204" ht="25.5" x14ac:dyDescent="0.2">
      <c r="B41" s="150" t="s">
        <v>19</v>
      </c>
      <c r="C41" s="151" t="s">
        <v>59</v>
      </c>
      <c r="D41" s="151"/>
      <c r="E41" s="151" t="s">
        <v>1</v>
      </c>
      <c r="F41" s="123">
        <f t="shared" ref="F41:F52" si="3">IF(E$15&lt;&gt;"",WORKDAY(MAX(VLOOKUP(K41,B$24:J$152,5,FALSE),VLOOKUP(L41,B$24:J$152,5,FALSE),VLOOKUP(M41,B$24:J$152,5,FALSE)),J41),"")</f>
        <v>40931</v>
      </c>
      <c r="G41" s="122">
        <f t="shared" ref="G41:G52" si="4">IF(H41,H41,WORKDAY(MAX(VLOOKUP(K41,B$24:M$152,6,FALSE),VLOOKUP(L41,B$24:M$152,6,FALSE),VLOOKUP(M41,B$24:M$152,6,FALSE),L$14),J41))</f>
        <v>40931</v>
      </c>
      <c r="H41" s="113"/>
      <c r="I41" s="114"/>
      <c r="J41" s="145">
        <f t="shared" ref="J41:J51" si="5">+N41</f>
        <v>2</v>
      </c>
      <c r="K41" s="153" t="s">
        <v>93</v>
      </c>
      <c r="L41" s="261" t="s">
        <v>16</v>
      </c>
      <c r="M41" s="154" t="s">
        <v>102</v>
      </c>
      <c r="N41" s="108">
        <v>2</v>
      </c>
      <c r="Q41" s="117">
        <f>IF(Q40&lt;'Aansluitproces Digipoort PI'!$E$17,Q40+1,"")</f>
        <v>40946</v>
      </c>
      <c r="R41" s="116">
        <f>IF(Q41&lt;&gt;"",SUMIF('Aansluitproces Digipoort PI'!F$27:F$121,'Aansluitproces Digipoort PI'!Q41,'Aansluitproces Digipoort PI'!$J$26:$J$121),"")</f>
        <v>3</v>
      </c>
      <c r="S41" s="116">
        <f>IF(Q41&lt;&gt;"",SUMIF('Aansluitproces Digipoort PI'!G$26:G$121,'Aansluitproces Digipoort PI'!$Q41,'Aansluitproces Digipoort PI'!$J$26:$J$121),"")</f>
        <v>4</v>
      </c>
      <c r="T41" s="116">
        <f>IF(Q41&lt;&gt;"",SUMIF('Aansluitproces Digipoort PI'!H$26:H$121,'Aansluitproces Digipoort PI'!Q41,'Aansluitproces Digipoort PI'!$J$26:$J$121),"")</f>
        <v>0</v>
      </c>
      <c r="U41" s="118" t="e">
        <f>SUM(R$4:R41)/R$191</f>
        <v>#REF!</v>
      </c>
      <c r="V41" s="118" t="e">
        <f>SUM(S$4:S41)/S$191</f>
        <v>#REF!</v>
      </c>
      <c r="W41" s="118" t="e">
        <f>SUM(T$4:T41)/S$191</f>
        <v>#REF!</v>
      </c>
    </row>
    <row r="42" spans="1:204" ht="25.5" x14ac:dyDescent="0.2">
      <c r="B42" s="155" t="s">
        <v>74</v>
      </c>
      <c r="C42" s="65" t="s">
        <v>229</v>
      </c>
      <c r="D42" s="65"/>
      <c r="E42" s="65" t="s">
        <v>0</v>
      </c>
      <c r="F42" s="119">
        <f t="shared" si="3"/>
        <v>40934</v>
      </c>
      <c r="G42" s="120">
        <f t="shared" si="4"/>
        <v>40934</v>
      </c>
      <c r="H42" s="113"/>
      <c r="I42" s="114"/>
      <c r="J42" s="110">
        <f t="shared" si="5"/>
        <v>3</v>
      </c>
      <c r="K42" s="95" t="s">
        <v>19</v>
      </c>
      <c r="L42" s="96" t="s">
        <v>102</v>
      </c>
      <c r="M42" s="156" t="s">
        <v>102</v>
      </c>
      <c r="N42" s="108">
        <v>3</v>
      </c>
      <c r="Q42" s="117">
        <f>IF(Q41&lt;'Aansluitproces Digipoort PI'!$E$17,Q41+1,"")</f>
        <v>40947</v>
      </c>
      <c r="R42" s="116">
        <f>IF(Q42&lt;&gt;"",SUMIF('Aansluitproces Digipoort PI'!F$27:F$121,'Aansluitproces Digipoort PI'!Q42,'Aansluitproces Digipoort PI'!$J$26:$J$121),"")</f>
        <v>0</v>
      </c>
      <c r="S42" s="116">
        <f>IF(Q42&lt;&gt;"",SUMIF('Aansluitproces Digipoort PI'!G$26:G$121,'Aansluitproces Digipoort PI'!$Q42,'Aansluitproces Digipoort PI'!$J$26:$J$121),"")</f>
        <v>0</v>
      </c>
      <c r="T42" s="116">
        <f>IF(Q42&lt;&gt;"",SUMIF('Aansluitproces Digipoort PI'!H$26:H$121,'Aansluitproces Digipoort PI'!Q42,'Aansluitproces Digipoort PI'!$J$26:$J$121),"")</f>
        <v>0</v>
      </c>
      <c r="U42" s="118" t="e">
        <f>SUM(R$4:R42)/R$191</f>
        <v>#REF!</v>
      </c>
      <c r="V42" s="118" t="e">
        <f>SUM(S$4:S42)/S$191</f>
        <v>#REF!</v>
      </c>
      <c r="W42" s="118" t="e">
        <f>SUM(T$4:T42)/S$191</f>
        <v>#REF!</v>
      </c>
    </row>
    <row r="43" spans="1:204" x14ac:dyDescent="0.2">
      <c r="B43" s="155" t="s">
        <v>20</v>
      </c>
      <c r="C43" s="65" t="s">
        <v>224</v>
      </c>
      <c r="D43" s="64"/>
      <c r="E43" s="64" t="s">
        <v>0</v>
      </c>
      <c r="F43" s="119">
        <f t="shared" si="3"/>
        <v>40939</v>
      </c>
      <c r="G43" s="120">
        <f t="shared" si="4"/>
        <v>40939</v>
      </c>
      <c r="H43" s="113"/>
      <c r="I43" s="114"/>
      <c r="J43" s="110">
        <f t="shared" si="5"/>
        <v>3</v>
      </c>
      <c r="K43" s="95" t="s">
        <v>74</v>
      </c>
      <c r="L43" s="96" t="s">
        <v>102</v>
      </c>
      <c r="M43" s="156" t="s">
        <v>102</v>
      </c>
      <c r="N43" s="108">
        <v>3</v>
      </c>
      <c r="Q43" s="117">
        <f>IF(Q42&lt;'Aansluitproces Digipoort PI'!$E$17,Q42+1,"")</f>
        <v>40948</v>
      </c>
      <c r="R43" s="116">
        <f>IF(Q43&lt;&gt;"",SUMIF('Aansluitproces Digipoort PI'!F$27:F$121,'Aansluitproces Digipoort PI'!Q43,'Aansluitproces Digipoort PI'!$J$26:$J$121),"")</f>
        <v>1</v>
      </c>
      <c r="S43" s="116">
        <f>IF(Q43&lt;&gt;"",SUMIF('Aansluitproces Digipoort PI'!G$26:G$121,'Aansluitproces Digipoort PI'!$Q43,'Aansluitproces Digipoort PI'!$J$26:$J$121),"")</f>
        <v>15</v>
      </c>
      <c r="T43" s="116">
        <f>IF(Q43&lt;&gt;"",SUMIF('Aansluitproces Digipoort PI'!H$26:H$121,'Aansluitproces Digipoort PI'!Q43,'Aansluitproces Digipoort PI'!$J$26:$J$121),"")</f>
        <v>0</v>
      </c>
      <c r="U43" s="118" t="e">
        <f>SUM(R$4:R43)/R$191</f>
        <v>#REF!</v>
      </c>
      <c r="V43" s="118" t="e">
        <f>SUM(S$4:S43)/S$191</f>
        <v>#REF!</v>
      </c>
      <c r="W43" s="118" t="e">
        <f>SUM(T$4:T43)/S$191</f>
        <v>#REF!</v>
      </c>
    </row>
    <row r="44" spans="1:204" ht="25.5" customHeight="1" x14ac:dyDescent="0.2">
      <c r="B44" s="155" t="s">
        <v>21</v>
      </c>
      <c r="C44" s="65" t="s">
        <v>226</v>
      </c>
      <c r="D44" s="64"/>
      <c r="E44" s="64" t="s">
        <v>4</v>
      </c>
      <c r="F44" s="119">
        <f t="shared" si="3"/>
        <v>40941</v>
      </c>
      <c r="G44" s="120">
        <f t="shared" si="4"/>
        <v>40941</v>
      </c>
      <c r="H44" s="113"/>
      <c r="I44" s="114"/>
      <c r="J44" s="110">
        <f t="shared" si="5"/>
        <v>2</v>
      </c>
      <c r="K44" s="95" t="s">
        <v>20</v>
      </c>
      <c r="L44" s="96" t="s">
        <v>102</v>
      </c>
      <c r="M44" s="156" t="s">
        <v>102</v>
      </c>
      <c r="N44" s="108">
        <v>2</v>
      </c>
      <c r="Q44" s="117">
        <f>IF(Q43&lt;'Aansluitproces Digipoort PI'!$E$17,Q43+1,"")</f>
        <v>40949</v>
      </c>
      <c r="R44" s="116">
        <f>IF(Q44&lt;&gt;"",SUMIF('Aansluitproces Digipoort PI'!F$27:F$121,'Aansluitproces Digipoort PI'!Q44,'Aansluitproces Digipoort PI'!$J$26:$J$121),"")</f>
        <v>3</v>
      </c>
      <c r="S44" s="116">
        <f>IF(Q44&lt;&gt;"",SUMIF('Aansluitproces Digipoort PI'!G$26:G$121,'Aansluitproces Digipoort PI'!$Q44,'Aansluitproces Digipoort PI'!$J$26:$J$121),"")</f>
        <v>10</v>
      </c>
      <c r="T44" s="116">
        <f>IF(Q44&lt;&gt;"",SUMIF('Aansluitproces Digipoort PI'!H$26:H$121,'Aansluitproces Digipoort PI'!Q44,'Aansluitproces Digipoort PI'!$J$26:$J$121),"")</f>
        <v>0</v>
      </c>
      <c r="U44" s="118" t="e">
        <f>SUM(R$4:R44)/R$191</f>
        <v>#REF!</v>
      </c>
      <c r="V44" s="118" t="e">
        <f>SUM(S$4:S44)/S$191</f>
        <v>#REF!</v>
      </c>
      <c r="W44" s="118" t="e">
        <f>SUM(T$4:T44)/S$191</f>
        <v>#REF!</v>
      </c>
    </row>
    <row r="45" spans="1:204" ht="25.5" x14ac:dyDescent="0.2">
      <c r="B45" s="155" t="s">
        <v>22</v>
      </c>
      <c r="C45" s="65" t="s">
        <v>225</v>
      </c>
      <c r="D45" s="66"/>
      <c r="E45" s="66" t="s">
        <v>0</v>
      </c>
      <c r="F45" s="119">
        <f t="shared" si="3"/>
        <v>40946</v>
      </c>
      <c r="G45" s="120">
        <f t="shared" si="4"/>
        <v>40946</v>
      </c>
      <c r="H45" s="113"/>
      <c r="I45" s="114"/>
      <c r="J45" s="110">
        <f t="shared" si="5"/>
        <v>3</v>
      </c>
      <c r="K45" s="95" t="s">
        <v>21</v>
      </c>
      <c r="L45" s="96" t="s">
        <v>102</v>
      </c>
      <c r="M45" s="156" t="s">
        <v>102</v>
      </c>
      <c r="N45" s="108">
        <v>3</v>
      </c>
      <c r="Q45" s="117">
        <f>IF(Q44&lt;'Aansluitproces Digipoort PI'!$E$17,Q44+1,"")</f>
        <v>40950</v>
      </c>
      <c r="R45" s="116">
        <f>IF(Q45&lt;&gt;"",SUMIF('Aansluitproces Digipoort PI'!F$27:F$121,'Aansluitproces Digipoort PI'!Q45,'Aansluitproces Digipoort PI'!$J$26:$J$121),"")</f>
        <v>0</v>
      </c>
      <c r="S45" s="116">
        <f>IF(Q45&lt;&gt;"",SUMIF('Aansluitproces Digipoort PI'!G$26:G$121,'Aansluitproces Digipoort PI'!$Q45,'Aansluitproces Digipoort PI'!$J$26:$J$121),"")</f>
        <v>0</v>
      </c>
      <c r="T45" s="116">
        <f>IF(Q45&lt;&gt;"",SUMIF('Aansluitproces Digipoort PI'!H$26:H$121,'Aansluitproces Digipoort PI'!Q45,'Aansluitproces Digipoort PI'!$J$26:$J$121),"")</f>
        <v>0</v>
      </c>
      <c r="U45" s="118" t="e">
        <f>SUM(R$4:R45)/R$191</f>
        <v>#REF!</v>
      </c>
      <c r="V45" s="118" t="e">
        <f>SUM(S$4:S45)/S$191</f>
        <v>#REF!</v>
      </c>
      <c r="W45" s="118" t="e">
        <f>SUM(T$4:T45)/S$191</f>
        <v>#REF!</v>
      </c>
    </row>
    <row r="46" spans="1:204" x14ac:dyDescent="0.2">
      <c r="B46" s="155" t="s">
        <v>23</v>
      </c>
      <c r="C46" s="64" t="s">
        <v>6</v>
      </c>
      <c r="D46" s="66"/>
      <c r="E46" s="66" t="s">
        <v>4</v>
      </c>
      <c r="F46" s="119">
        <f t="shared" si="3"/>
        <v>40953</v>
      </c>
      <c r="G46" s="120">
        <f t="shared" si="4"/>
        <v>40953</v>
      </c>
      <c r="H46" s="113"/>
      <c r="I46" s="114"/>
      <c r="J46" s="110">
        <f t="shared" si="5"/>
        <v>5</v>
      </c>
      <c r="K46" s="95" t="s">
        <v>22</v>
      </c>
      <c r="L46" s="96" t="s">
        <v>102</v>
      </c>
      <c r="M46" s="156" t="s">
        <v>102</v>
      </c>
      <c r="N46" s="108">
        <v>5</v>
      </c>
      <c r="Q46" s="117">
        <f>IF(Q45&lt;'Aansluitproces Digipoort PI'!$E$17,Q45+1,"")</f>
        <v>40951</v>
      </c>
      <c r="R46" s="116">
        <f>IF(Q46&lt;&gt;"",SUMIF('Aansluitproces Digipoort PI'!F$27:F$121,'Aansluitproces Digipoort PI'!Q46,'Aansluitproces Digipoort PI'!$J$26:$J$121),"")</f>
        <v>0</v>
      </c>
      <c r="S46" s="116">
        <f>IF(Q46&lt;&gt;"",SUMIF('Aansluitproces Digipoort PI'!G$26:G$121,'Aansluitproces Digipoort PI'!$Q46,'Aansluitproces Digipoort PI'!$J$26:$J$121),"")</f>
        <v>0</v>
      </c>
      <c r="T46" s="116">
        <f>IF(Q46&lt;&gt;"",SUMIF('Aansluitproces Digipoort PI'!H$26:H$121,'Aansluitproces Digipoort PI'!Q46,'Aansluitproces Digipoort PI'!$J$26:$J$121),"")</f>
        <v>0</v>
      </c>
      <c r="U46" s="118" t="e">
        <f>SUM(R$4:R46)/R$191</f>
        <v>#REF!</v>
      </c>
      <c r="V46" s="118" t="e">
        <f>SUM(S$4:S46)/S$191</f>
        <v>#REF!</v>
      </c>
      <c r="W46" s="118" t="e">
        <f>SUM(T$4:T46)/S$191</f>
        <v>#REF!</v>
      </c>
    </row>
    <row r="47" spans="1:204" x14ac:dyDescent="0.2">
      <c r="B47" s="155" t="s">
        <v>24</v>
      </c>
      <c r="C47" s="64" t="s">
        <v>5</v>
      </c>
      <c r="D47" s="64"/>
      <c r="E47" s="64" t="s">
        <v>0</v>
      </c>
      <c r="F47" s="119">
        <f t="shared" si="3"/>
        <v>40960</v>
      </c>
      <c r="G47" s="120">
        <f t="shared" si="4"/>
        <v>40960</v>
      </c>
      <c r="H47" s="113"/>
      <c r="I47" s="114"/>
      <c r="J47" s="110">
        <f t="shared" si="5"/>
        <v>5</v>
      </c>
      <c r="K47" s="95" t="s">
        <v>23</v>
      </c>
      <c r="L47" s="96" t="s">
        <v>102</v>
      </c>
      <c r="M47" s="156" t="s">
        <v>102</v>
      </c>
      <c r="N47" s="108">
        <v>5</v>
      </c>
      <c r="Q47" s="117">
        <f>IF(Q46&lt;'Aansluitproces Digipoort PI'!$E$17,Q46+1,"")</f>
        <v>40952</v>
      </c>
      <c r="R47" s="116">
        <f>IF(Q47&lt;&gt;"",SUMIF('Aansluitproces Digipoort PI'!F$27:F$121,'Aansluitproces Digipoort PI'!Q47,'Aansluitproces Digipoort PI'!$J$26:$J$121),"")</f>
        <v>0</v>
      </c>
      <c r="S47" s="116">
        <f>IF(Q47&lt;&gt;"",SUMIF('Aansluitproces Digipoort PI'!G$26:G$121,'Aansluitproces Digipoort PI'!$Q47,'Aansluitproces Digipoort PI'!$J$26:$J$121),"")</f>
        <v>0</v>
      </c>
      <c r="T47" s="116">
        <f>IF(Q47&lt;&gt;"",SUMIF('Aansluitproces Digipoort PI'!H$26:H$121,'Aansluitproces Digipoort PI'!Q47,'Aansluitproces Digipoort PI'!$J$26:$J$121),"")</f>
        <v>0</v>
      </c>
      <c r="U47" s="118" t="e">
        <f>SUM(R$4:R47)/R$191</f>
        <v>#REF!</v>
      </c>
      <c r="V47" s="118" t="e">
        <f>SUM(S$4:S47)/S$191</f>
        <v>#REF!</v>
      </c>
      <c r="W47" s="118" t="e">
        <f>SUM(T$4:T47)/S$191</f>
        <v>#REF!</v>
      </c>
    </row>
    <row r="48" spans="1:204" x14ac:dyDescent="0.2">
      <c r="B48" s="155" t="s">
        <v>25</v>
      </c>
      <c r="C48" s="65" t="s">
        <v>227</v>
      </c>
      <c r="D48" s="64"/>
      <c r="E48" s="64" t="s">
        <v>0</v>
      </c>
      <c r="F48" s="119">
        <f t="shared" si="3"/>
        <v>40963</v>
      </c>
      <c r="G48" s="120">
        <f t="shared" si="4"/>
        <v>40963</v>
      </c>
      <c r="H48" s="113"/>
      <c r="I48" s="114"/>
      <c r="J48" s="110">
        <f t="shared" si="5"/>
        <v>3</v>
      </c>
      <c r="K48" s="95" t="s">
        <v>24</v>
      </c>
      <c r="L48" s="96" t="s">
        <v>102</v>
      </c>
      <c r="M48" s="156" t="s">
        <v>102</v>
      </c>
      <c r="N48" s="108">
        <v>3</v>
      </c>
      <c r="Q48" s="117">
        <f>IF(Q47&lt;'Aansluitproces Digipoort PI'!$E$17,Q47+1,"")</f>
        <v>40953</v>
      </c>
      <c r="R48" s="116">
        <f>IF(Q48&lt;&gt;"",SUMIF('Aansluitproces Digipoort PI'!F$27:F$121,'Aansluitproces Digipoort PI'!Q48,'Aansluitproces Digipoort PI'!$J$26:$J$121),"")</f>
        <v>3</v>
      </c>
      <c r="S48" s="116">
        <f>IF(Q48&lt;&gt;"",SUMIF('Aansluitproces Digipoort PI'!G$26:G$121,'Aansluitproces Digipoort PI'!$Q48,'Aansluitproces Digipoort PI'!$J$26:$J$121),"")</f>
        <v>5</v>
      </c>
      <c r="T48" s="116">
        <f>IF(Q48&lt;&gt;"",SUMIF('Aansluitproces Digipoort PI'!H$26:H$121,'Aansluitproces Digipoort PI'!Q48,'Aansluitproces Digipoort PI'!$J$26:$J$121),"")</f>
        <v>0</v>
      </c>
      <c r="U48" s="118" t="e">
        <f>SUM(R$4:R48)/R$191</f>
        <v>#REF!</v>
      </c>
      <c r="V48" s="118" t="e">
        <f>SUM(S$4:S48)/S$191</f>
        <v>#REF!</v>
      </c>
      <c r="W48" s="118" t="e">
        <f>SUM(T$4:T48)/S$191</f>
        <v>#REF!</v>
      </c>
    </row>
    <row r="49" spans="1:204" s="18" customFormat="1" x14ac:dyDescent="0.2">
      <c r="B49" s="155" t="s">
        <v>26</v>
      </c>
      <c r="C49" s="230" t="s">
        <v>162</v>
      </c>
      <c r="D49" s="64"/>
      <c r="E49" s="64" t="s">
        <v>0</v>
      </c>
      <c r="F49" s="119">
        <f t="shared" si="3"/>
        <v>40967</v>
      </c>
      <c r="G49" s="120">
        <f t="shared" si="4"/>
        <v>40967</v>
      </c>
      <c r="H49" s="113"/>
      <c r="I49" s="114"/>
      <c r="J49" s="110">
        <f t="shared" si="5"/>
        <v>2</v>
      </c>
      <c r="K49" s="95" t="s">
        <v>25</v>
      </c>
      <c r="L49" s="96" t="s">
        <v>102</v>
      </c>
      <c r="M49" s="156" t="s">
        <v>102</v>
      </c>
      <c r="N49" s="108">
        <v>2</v>
      </c>
      <c r="Q49" s="117">
        <f>IF(Q48&lt;'Aansluitproces Digipoort PI'!$E$17,Q48+1,"")</f>
        <v>40954</v>
      </c>
      <c r="R49" s="116">
        <f>IF(Q49&lt;&gt;"",SUMIF('Aansluitproces Digipoort PI'!F$27:F$121,'Aansluitproces Digipoort PI'!Q49,'Aansluitproces Digipoort PI'!$J$26:$J$121),"")</f>
        <v>0</v>
      </c>
      <c r="S49" s="116">
        <f>IF(Q49&lt;&gt;"",SUMIF('Aansluitproces Digipoort PI'!G$26:G$121,'Aansluitproces Digipoort PI'!$Q49,'Aansluitproces Digipoort PI'!$J$26:$J$121),"")</f>
        <v>0</v>
      </c>
      <c r="T49" s="116">
        <f>IF(Q49&lt;&gt;"",SUMIF('Aansluitproces Digipoort PI'!H$26:H$121,'Aansluitproces Digipoort PI'!Q49,'Aansluitproces Digipoort PI'!$J$26:$J$121),"")</f>
        <v>0</v>
      </c>
      <c r="U49" s="118" t="e">
        <f>SUM(R$4:R49)/R$191</f>
        <v>#REF!</v>
      </c>
      <c r="V49" s="118" t="e">
        <f>SUM(S$4:S49)/S$191</f>
        <v>#REF!</v>
      </c>
      <c r="W49" s="118" t="e">
        <f>SUM(T$4:T49)/S$191</f>
        <v>#REF!</v>
      </c>
    </row>
    <row r="50" spans="1:204" s="18" customFormat="1" x14ac:dyDescent="0.2">
      <c r="B50" s="231" t="s">
        <v>27</v>
      </c>
      <c r="C50" s="230" t="s">
        <v>163</v>
      </c>
      <c r="D50" s="64"/>
      <c r="E50" s="64" t="s">
        <v>0</v>
      </c>
      <c r="F50" s="119">
        <f t="shared" si="3"/>
        <v>40967</v>
      </c>
      <c r="G50" s="120">
        <f t="shared" si="4"/>
        <v>40967</v>
      </c>
      <c r="H50" s="113"/>
      <c r="I50" s="114"/>
      <c r="J50" s="110">
        <f>+N50</f>
        <v>2</v>
      </c>
      <c r="K50" s="95" t="s">
        <v>25</v>
      </c>
      <c r="L50" s="96" t="s">
        <v>102</v>
      </c>
      <c r="M50" s="156" t="s">
        <v>102</v>
      </c>
      <c r="N50" s="108">
        <v>2</v>
      </c>
      <c r="Q50" s="117">
        <f>IF(Q49&lt;'Aansluitproces Digipoort PI'!$E$17,Q49+1,"")</f>
        <v>40955</v>
      </c>
      <c r="R50" s="116">
        <f>IF(Q50&lt;&gt;"",SUMIF('Aansluitproces Digipoort PI'!F$27:F$121,'Aansluitproces Digipoort PI'!Q50,'Aansluitproces Digipoort PI'!$J$26:$J$121),"")</f>
        <v>0</v>
      </c>
      <c r="S50" s="116">
        <f>IF(Q50&lt;&gt;"",SUMIF('Aansluitproces Digipoort PI'!G$26:G$121,'Aansluitproces Digipoort PI'!$Q50,'Aansluitproces Digipoort PI'!$J$26:$J$121),"")</f>
        <v>0</v>
      </c>
      <c r="T50" s="116">
        <f>IF(Q50&lt;&gt;"",SUMIF('Aansluitproces Digipoort PI'!H$26:H$121,'Aansluitproces Digipoort PI'!Q50,'Aansluitproces Digipoort PI'!$J$26:$J$121),"")</f>
        <v>0</v>
      </c>
      <c r="U50" s="118" t="e">
        <f>SUM(R$4:R50)/R$191</f>
        <v>#REF!</v>
      </c>
      <c r="V50" s="118" t="e">
        <f>SUM(S$4:S50)/S$191</f>
        <v>#REF!</v>
      </c>
      <c r="W50" s="118" t="e">
        <f>SUM(T$4:T50)/S$191</f>
        <v>#REF!</v>
      </c>
    </row>
    <row r="51" spans="1:204" x14ac:dyDescent="0.2">
      <c r="B51" s="231" t="s">
        <v>28</v>
      </c>
      <c r="C51" s="66" t="s">
        <v>10</v>
      </c>
      <c r="D51" s="66"/>
      <c r="E51" s="66" t="s">
        <v>0</v>
      </c>
      <c r="F51" s="119">
        <f t="shared" si="3"/>
        <v>40968</v>
      </c>
      <c r="G51" s="120">
        <f t="shared" si="4"/>
        <v>40968</v>
      </c>
      <c r="H51" s="113"/>
      <c r="I51" s="114"/>
      <c r="J51" s="110">
        <f t="shared" si="5"/>
        <v>1</v>
      </c>
      <c r="K51" s="232" t="s">
        <v>27</v>
      </c>
      <c r="L51" s="233" t="s">
        <v>26</v>
      </c>
      <c r="M51" s="156" t="s">
        <v>102</v>
      </c>
      <c r="N51" s="108">
        <v>1</v>
      </c>
      <c r="Q51" s="117">
        <f>IF(Q50&lt;'Aansluitproces Digipoort PI'!$E$17,Q50+1,"")</f>
        <v>40956</v>
      </c>
      <c r="R51" s="116">
        <f>IF(Q51&lt;&gt;"",SUMIF('Aansluitproces Digipoort PI'!F$27:F$121,'Aansluitproces Digipoort PI'!Q51,'Aansluitproces Digipoort PI'!$J$26:$J$121),"")</f>
        <v>5</v>
      </c>
      <c r="S51" s="116">
        <f>IF(Q51&lt;&gt;"",SUMIF('Aansluitproces Digipoort PI'!G$26:G$121,'Aansluitproces Digipoort PI'!$Q51,'Aansluitproces Digipoort PI'!$J$26:$J$121),"")</f>
        <v>5</v>
      </c>
      <c r="T51" s="116">
        <f>IF(Q51&lt;&gt;"",SUMIF('Aansluitproces Digipoort PI'!H$26:H$121,'Aansluitproces Digipoort PI'!Q51,'Aansluitproces Digipoort PI'!$J$26:$J$121),"")</f>
        <v>0</v>
      </c>
      <c r="U51" s="118" t="e">
        <f>SUM(R$4:R51)/R$191</f>
        <v>#REF!</v>
      </c>
      <c r="V51" s="118" t="e">
        <f>SUM(S$4:S51)/S$191</f>
        <v>#REF!</v>
      </c>
      <c r="W51" s="118" t="e">
        <f>SUM(T$4:T51)/S$191</f>
        <v>#REF!</v>
      </c>
    </row>
    <row r="52" spans="1:204" x14ac:dyDescent="0.2">
      <c r="B52" s="231" t="s">
        <v>29</v>
      </c>
      <c r="C52" s="66" t="s">
        <v>11</v>
      </c>
      <c r="D52" s="66"/>
      <c r="E52" s="66" t="s">
        <v>1</v>
      </c>
      <c r="F52" s="119">
        <f t="shared" si="3"/>
        <v>40968</v>
      </c>
      <c r="G52" s="120">
        <f t="shared" si="4"/>
        <v>40968</v>
      </c>
      <c r="H52" s="113"/>
      <c r="I52" s="114"/>
      <c r="J52" s="110">
        <f>+N52</f>
        <v>1</v>
      </c>
      <c r="K52" s="95" t="s">
        <v>27</v>
      </c>
      <c r="L52" s="233" t="s">
        <v>26</v>
      </c>
      <c r="M52" s="156" t="s">
        <v>102</v>
      </c>
      <c r="N52" s="108">
        <v>1</v>
      </c>
      <c r="Q52" s="117">
        <f>IF(Q51&lt;'Aansluitproces Digipoort PI'!$E$17,Q51+1,"")</f>
        <v>40957</v>
      </c>
      <c r="R52" s="116">
        <f>IF(Q52&lt;&gt;"",SUMIF('Aansluitproces Digipoort PI'!F$27:F$121,'Aansluitproces Digipoort PI'!Q52,'Aansluitproces Digipoort PI'!$J$26:$J$121),"")</f>
        <v>0</v>
      </c>
      <c r="S52" s="116">
        <f>IF(Q52&lt;&gt;"",SUMIF('Aansluitproces Digipoort PI'!G$26:G$121,'Aansluitproces Digipoort PI'!$Q52,'Aansluitproces Digipoort PI'!$J$26:$J$121),"")</f>
        <v>0</v>
      </c>
      <c r="T52" s="116">
        <f>IF(Q52&lt;&gt;"",SUMIF('Aansluitproces Digipoort PI'!H$26:H$121,'Aansluitproces Digipoort PI'!Q52,'Aansluitproces Digipoort PI'!$J$26:$J$121),"")</f>
        <v>0</v>
      </c>
      <c r="U52" s="118" t="e">
        <f>SUM(R$4:R52)/R$191</f>
        <v>#REF!</v>
      </c>
      <c r="V52" s="118" t="e">
        <f>SUM(S$4:S52)/S$191</f>
        <v>#REF!</v>
      </c>
      <c r="W52" s="118" t="e">
        <f>SUM(T$4:T52)/S$191</f>
        <v>#REF!</v>
      </c>
    </row>
    <row r="53" spans="1:204" ht="8.25" customHeight="1" x14ac:dyDescent="0.2">
      <c r="B53" s="155"/>
      <c r="C53" s="66"/>
      <c r="D53" s="66"/>
      <c r="E53" s="64"/>
      <c r="F53" s="77"/>
      <c r="G53" s="77"/>
      <c r="H53" s="99"/>
      <c r="I53" s="114"/>
      <c r="J53" s="110"/>
      <c r="K53" s="95"/>
      <c r="L53" s="96"/>
      <c r="M53" s="156"/>
      <c r="N53" s="108"/>
      <c r="Q53" s="117">
        <f>IF(Q52&lt;'Aansluitproces Digipoort PI'!$E$17,Q52+1,"")</f>
        <v>40958</v>
      </c>
      <c r="R53" s="116">
        <f>IF(Q53&lt;&gt;"",SUMIF('Aansluitproces Digipoort PI'!F$27:F$121,'Aansluitproces Digipoort PI'!Q53,'Aansluitproces Digipoort PI'!$J$26:$J$121),"")</f>
        <v>0</v>
      </c>
      <c r="S53" s="116">
        <f>IF(Q53&lt;&gt;"",SUMIF('Aansluitproces Digipoort PI'!G$26:G$121,'Aansluitproces Digipoort PI'!$Q53,'Aansluitproces Digipoort PI'!$J$26:$J$121),"")</f>
        <v>0</v>
      </c>
      <c r="T53" s="116">
        <f>IF(Q53&lt;&gt;"",SUMIF('Aansluitproces Digipoort PI'!H$26:H$121,'Aansluitproces Digipoort PI'!Q53,'Aansluitproces Digipoort PI'!$J$26:$J$121),"")</f>
        <v>0</v>
      </c>
      <c r="U53" s="118" t="e">
        <f>SUM(R$4:R53)/R$191</f>
        <v>#REF!</v>
      </c>
      <c r="V53" s="118" t="e">
        <f>SUM(S$4:S53)/S$191</f>
        <v>#REF!</v>
      </c>
      <c r="W53" s="118" t="e">
        <f>SUM(T$4:T53)/S$191</f>
        <v>#REF!</v>
      </c>
    </row>
    <row r="54" spans="1:204" s="12" customFormat="1" ht="13.5" customHeight="1" thickBot="1" x14ac:dyDescent="0.25">
      <c r="A54" s="36"/>
      <c r="B54" s="157" t="s">
        <v>164</v>
      </c>
      <c r="C54" s="158" t="s">
        <v>228</v>
      </c>
      <c r="D54" s="158"/>
      <c r="E54" s="158"/>
      <c r="F54" s="159">
        <f>MAX(F41:F53)</f>
        <v>40968</v>
      </c>
      <c r="G54" s="160">
        <f>MAX(G41:G53)</f>
        <v>40968</v>
      </c>
      <c r="H54" s="161" t="str">
        <f>IF(COUNT(H41:H53)=COUNT(F41:F53),MAX(H41:H53),"")</f>
        <v/>
      </c>
      <c r="I54" s="129"/>
      <c r="J54" s="162"/>
      <c r="K54" s="163"/>
      <c r="L54" s="164"/>
      <c r="M54" s="165"/>
      <c r="N54" s="104"/>
      <c r="O54" s="36"/>
      <c r="P54" s="36"/>
      <c r="Q54" s="117">
        <f>IF(Q53&lt;'Aansluitproces Digipoort PI'!$E$17,Q53+1,"")</f>
        <v>40959</v>
      </c>
      <c r="R54" s="116">
        <f>IF(Q54&lt;&gt;"",SUMIF('Aansluitproces Digipoort PI'!F$27:F$121,'Aansluitproces Digipoort PI'!Q54,'Aansluitproces Digipoort PI'!$J$26:$J$121),"")</f>
        <v>0</v>
      </c>
      <c r="S54" s="116">
        <f>IF(Q54&lt;&gt;"",SUMIF('Aansluitproces Digipoort PI'!G$26:G$121,'Aansluitproces Digipoort PI'!$Q54,'Aansluitproces Digipoort PI'!$J$26:$J$121),"")</f>
        <v>1</v>
      </c>
      <c r="T54" s="116">
        <f>IF(Q54&lt;&gt;"",SUMIF('Aansluitproces Digipoort PI'!H$26:H$121,'Aansluitproces Digipoort PI'!Q54,'Aansluitproces Digipoort PI'!$J$26:$J$121),"")</f>
        <v>0</v>
      </c>
      <c r="U54" s="118" t="e">
        <f>SUM(R$4:R54)/R$191</f>
        <v>#REF!</v>
      </c>
      <c r="V54" s="118" t="e">
        <f>SUM(S$4:S54)/S$191</f>
        <v>#REF!</v>
      </c>
      <c r="W54" s="118" t="e">
        <f>SUM(T$4:T54)/S$191</f>
        <v>#REF!</v>
      </c>
      <c r="X54" s="11"/>
      <c r="Y54" s="36"/>
      <c r="Z54" s="36"/>
      <c r="AA54" s="36"/>
      <c r="AB54" s="36"/>
      <c r="AC54" s="36"/>
      <c r="AD54" s="36"/>
      <c r="AE54" s="36"/>
      <c r="AF54" s="36"/>
      <c r="AG54" s="36"/>
      <c r="AH54" s="36"/>
      <c r="AI54" s="36"/>
      <c r="AJ54" s="36"/>
      <c r="AK54" s="36"/>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row>
    <row r="55" spans="1:204" ht="13.5" customHeight="1" thickBot="1" x14ac:dyDescent="0.25">
      <c r="B55" s="17"/>
      <c r="C55" s="41"/>
      <c r="D55" s="41"/>
      <c r="E55" s="41"/>
      <c r="F55" s="53"/>
      <c r="G55" s="53"/>
      <c r="H55" s="22"/>
      <c r="I55" s="41"/>
      <c r="J55" s="30"/>
      <c r="K55" s="17"/>
      <c r="L55" s="22"/>
      <c r="M55" s="22"/>
      <c r="Q55" s="117">
        <f>IF(Q54&lt;'Aansluitproces Digipoort PI'!$E$17,Q54+1,"")</f>
        <v>40960</v>
      </c>
      <c r="R55" s="116">
        <f>IF(Q55&lt;&gt;"",SUMIF('Aansluitproces Digipoort PI'!F$27:F$121,'Aansluitproces Digipoort PI'!Q55,'Aansluitproces Digipoort PI'!$J$26:$J$121),"")</f>
        <v>5</v>
      </c>
      <c r="S55" s="116">
        <f>IF(Q55&lt;&gt;"",SUMIF('Aansluitproces Digipoort PI'!G$26:G$121,'Aansluitproces Digipoort PI'!$Q55,'Aansluitproces Digipoort PI'!$J$26:$J$121),"")</f>
        <v>5</v>
      </c>
      <c r="T55" s="116">
        <f>IF(Q55&lt;&gt;"",SUMIF('Aansluitproces Digipoort PI'!H$26:H$121,'Aansluitproces Digipoort PI'!Q55,'Aansluitproces Digipoort PI'!$J$26:$J$121),"")</f>
        <v>0</v>
      </c>
      <c r="U55" s="118" t="e">
        <f>SUM(R$4:R55)/R$191</f>
        <v>#REF!</v>
      </c>
      <c r="V55" s="118" t="e">
        <f>SUM(S$4:S55)/S$191</f>
        <v>#REF!</v>
      </c>
      <c r="W55" s="118" t="e">
        <f>SUM(T$4:T55)/S$191</f>
        <v>#REF!</v>
      </c>
    </row>
    <row r="56" spans="1:204" s="21" customFormat="1" ht="24.75" customHeight="1" thickBot="1" x14ac:dyDescent="0.25">
      <c r="A56" s="35"/>
      <c r="B56" s="174" t="s">
        <v>114</v>
      </c>
      <c r="C56" s="148" t="s">
        <v>165</v>
      </c>
      <c r="D56" s="148"/>
      <c r="E56" s="148" t="s">
        <v>105</v>
      </c>
      <c r="F56" s="148" t="s">
        <v>103</v>
      </c>
      <c r="G56" s="121" t="s">
        <v>87</v>
      </c>
      <c r="H56" s="147" t="s">
        <v>78</v>
      </c>
      <c r="I56" s="148" t="s">
        <v>104</v>
      </c>
      <c r="J56" s="148" t="s">
        <v>259</v>
      </c>
      <c r="K56" s="344" t="s">
        <v>73</v>
      </c>
      <c r="L56" s="344"/>
      <c r="M56" s="149"/>
      <c r="N56" s="102"/>
      <c r="O56" s="35"/>
      <c r="P56" s="35"/>
      <c r="Q56" s="117">
        <f>IF(Q55&lt;'Aansluitproces Digipoort PI'!$E$17,Q55+1,"")</f>
        <v>40961</v>
      </c>
      <c r="R56" s="116">
        <f>IF(Q56&lt;&gt;"",SUMIF('Aansluitproces Digipoort PI'!F$27:F$121,'Aansluitproces Digipoort PI'!Q56,'Aansluitproces Digipoort PI'!$J$26:$J$121),"")</f>
        <v>1</v>
      </c>
      <c r="S56" s="116">
        <f>IF(Q56&lt;&gt;"",SUMIF('Aansluitproces Digipoort PI'!G$26:G$121,'Aansluitproces Digipoort PI'!$Q56,'Aansluitproces Digipoort PI'!$J$26:$J$121),"")</f>
        <v>3</v>
      </c>
      <c r="T56" s="116">
        <f>IF(Q56&lt;&gt;"",SUMIF('Aansluitproces Digipoort PI'!H$26:H$121,'Aansluitproces Digipoort PI'!Q56,'Aansluitproces Digipoort PI'!$J$26:$J$121),"")</f>
        <v>0</v>
      </c>
      <c r="U56" s="118" t="e">
        <f>SUM(R$4:R56)/R$191</f>
        <v>#REF!</v>
      </c>
      <c r="V56" s="118" t="e">
        <f>SUM(S$4:S56)/S$191</f>
        <v>#REF!</v>
      </c>
      <c r="W56" s="118" t="e">
        <f>SUM(T$4:T56)/S$191</f>
        <v>#REF!</v>
      </c>
      <c r="X56" s="20"/>
      <c r="Y56" s="35"/>
      <c r="Z56" s="35"/>
      <c r="AA56" s="35"/>
      <c r="AB56" s="35"/>
      <c r="AC56" s="35"/>
      <c r="AD56" s="35"/>
      <c r="AE56" s="35"/>
      <c r="AF56" s="35"/>
      <c r="AG56" s="35"/>
      <c r="AH56" s="35"/>
      <c r="AI56" s="35"/>
      <c r="AJ56" s="35"/>
      <c r="AK56" s="35"/>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row>
    <row r="57" spans="1:204" x14ac:dyDescent="0.2">
      <c r="B57" s="150" t="s">
        <v>30</v>
      </c>
      <c r="C57" s="151" t="s">
        <v>7</v>
      </c>
      <c r="D57" s="151"/>
      <c r="E57" s="151" t="s">
        <v>1</v>
      </c>
      <c r="F57" s="123">
        <f t="shared" ref="F57:F76" si="6">IF(E$15&lt;&gt;"",WORKDAY(MAX(VLOOKUP(K57,B$24:J$152,5,FALSE),VLOOKUP(L57,B$24:J$152,5,FALSE),VLOOKUP(M57,B$24:J$152,5,FALSE)),J57),"")</f>
        <v>40932</v>
      </c>
      <c r="G57" s="122">
        <f t="shared" ref="G57:G76" si="7">IF(H57,H57,WORKDAY(MAX(VLOOKUP(K57,B$24:M$152,6,FALSE),VLOOKUP(L57,B$24:M$152,6,FALSE),VLOOKUP(M57,B$24:M$152,6,FALSE),L$14),J57))</f>
        <v>40932</v>
      </c>
      <c r="H57" s="113"/>
      <c r="I57" s="114"/>
      <c r="J57" s="145">
        <f t="shared" ref="J57:J76" si="8">+N57</f>
        <v>3</v>
      </c>
      <c r="K57" s="153" t="s">
        <v>93</v>
      </c>
      <c r="L57" s="146" t="s">
        <v>102</v>
      </c>
      <c r="M57" s="154" t="s">
        <v>102</v>
      </c>
      <c r="N57" s="108">
        <v>3</v>
      </c>
      <c r="Q57" s="117">
        <f>IF(Q56&lt;'Aansluitproces Digipoort PI'!$E$17,Q56+1,"")</f>
        <v>40962</v>
      </c>
      <c r="R57" s="116">
        <f>IF(Q57&lt;&gt;"",SUMIF('Aansluitproces Digipoort PI'!F$27:F$121,'Aansluitproces Digipoort PI'!Q57,'Aansluitproces Digipoort PI'!$J$26:$J$121),"")</f>
        <v>3</v>
      </c>
      <c r="S57" s="116">
        <f>IF(Q57&lt;&gt;"",SUMIF('Aansluitproces Digipoort PI'!G$26:G$121,'Aansluitproces Digipoort PI'!$Q57,'Aansluitproces Digipoort PI'!$J$26:$J$121),"")</f>
        <v>1</v>
      </c>
      <c r="T57" s="116">
        <f>IF(Q57&lt;&gt;"",SUMIF('Aansluitproces Digipoort PI'!H$26:H$121,'Aansluitproces Digipoort PI'!Q57,'Aansluitproces Digipoort PI'!$J$26:$J$121),"")</f>
        <v>0</v>
      </c>
      <c r="U57" s="118" t="e">
        <f>SUM(R$4:R57)/R$191</f>
        <v>#REF!</v>
      </c>
      <c r="V57" s="118" t="e">
        <f>SUM(S$4:S57)/S$191</f>
        <v>#REF!</v>
      </c>
      <c r="W57" s="118" t="e">
        <f>SUM(T$4:T57)/S$191</f>
        <v>#REF!</v>
      </c>
    </row>
    <row r="58" spans="1:204" x14ac:dyDescent="0.2">
      <c r="B58" s="155" t="s">
        <v>31</v>
      </c>
      <c r="C58" s="65" t="s">
        <v>230</v>
      </c>
      <c r="D58" s="64"/>
      <c r="E58" s="64" t="s">
        <v>1</v>
      </c>
      <c r="F58" s="119">
        <f t="shared" si="6"/>
        <v>40934</v>
      </c>
      <c r="G58" s="120">
        <f t="shared" si="7"/>
        <v>40934</v>
      </c>
      <c r="H58" s="113"/>
      <c r="I58" s="114"/>
      <c r="J58" s="110">
        <f t="shared" si="8"/>
        <v>2</v>
      </c>
      <c r="K58" s="95" t="s">
        <v>30</v>
      </c>
      <c r="L58" s="96" t="s">
        <v>102</v>
      </c>
      <c r="M58" s="156" t="s">
        <v>102</v>
      </c>
      <c r="N58" s="108">
        <v>2</v>
      </c>
      <c r="Q58" s="117">
        <f>IF(Q57&lt;'Aansluitproces Digipoort PI'!$E$17,Q57+1,"")</f>
        <v>40963</v>
      </c>
      <c r="R58" s="116">
        <f>IF(Q58&lt;&gt;"",SUMIF('Aansluitproces Digipoort PI'!F$27:F$121,'Aansluitproces Digipoort PI'!Q58,'Aansluitproces Digipoort PI'!$J$26:$J$121),"")</f>
        <v>5</v>
      </c>
      <c r="S58" s="116">
        <f>IF(Q58&lt;&gt;"",SUMIF('Aansluitproces Digipoort PI'!G$26:G$121,'Aansluitproces Digipoort PI'!$Q58,'Aansluitproces Digipoort PI'!$J$26:$J$121),"")</f>
        <v>3</v>
      </c>
      <c r="T58" s="116">
        <f>IF(Q58&lt;&gt;"",SUMIF('Aansluitproces Digipoort PI'!H$26:H$121,'Aansluitproces Digipoort PI'!Q58,'Aansluitproces Digipoort PI'!$J$26:$J$121),"")</f>
        <v>0</v>
      </c>
      <c r="U58" s="118" t="e">
        <f>SUM(R$4:R58)/R$191</f>
        <v>#REF!</v>
      </c>
      <c r="V58" s="118" t="e">
        <f>SUM(S$4:S58)/S$191</f>
        <v>#REF!</v>
      </c>
      <c r="W58" s="118" t="e">
        <f>SUM(T$4:T58)/S$191</f>
        <v>#REF!</v>
      </c>
    </row>
    <row r="59" spans="1:204" x14ac:dyDescent="0.2">
      <c r="B59" s="155" t="s">
        <v>32</v>
      </c>
      <c r="C59" s="254" t="s">
        <v>232</v>
      </c>
      <c r="D59" s="64"/>
      <c r="E59" s="64" t="s">
        <v>0</v>
      </c>
      <c r="F59" s="119">
        <f t="shared" si="6"/>
        <v>40935</v>
      </c>
      <c r="G59" s="120">
        <f t="shared" si="7"/>
        <v>40935</v>
      </c>
      <c r="H59" s="113"/>
      <c r="I59" s="114"/>
      <c r="J59" s="110">
        <f t="shared" si="8"/>
        <v>1</v>
      </c>
      <c r="K59" s="95" t="s">
        <v>31</v>
      </c>
      <c r="L59" s="96" t="s">
        <v>102</v>
      </c>
      <c r="M59" s="156" t="s">
        <v>102</v>
      </c>
      <c r="N59" s="108">
        <v>1</v>
      </c>
      <c r="Q59" s="117">
        <f>IF(Q58&lt;'Aansluitproces Digipoort PI'!$E$17,Q58+1,"")</f>
        <v>40964</v>
      </c>
      <c r="R59" s="116">
        <f>IF(Q59&lt;&gt;"",SUMIF('Aansluitproces Digipoort PI'!F$27:F$121,'Aansluitproces Digipoort PI'!Q59,'Aansluitproces Digipoort PI'!$J$26:$J$121),"")</f>
        <v>0</v>
      </c>
      <c r="S59" s="116">
        <f>IF(Q59&lt;&gt;"",SUMIF('Aansluitproces Digipoort PI'!G$26:G$121,'Aansluitproces Digipoort PI'!$Q59,'Aansluitproces Digipoort PI'!$J$26:$J$121),"")</f>
        <v>0</v>
      </c>
      <c r="T59" s="116">
        <f>IF(Q59&lt;&gt;"",SUMIF('Aansluitproces Digipoort PI'!H$26:H$121,'Aansluitproces Digipoort PI'!Q59,'Aansluitproces Digipoort PI'!$J$26:$J$121),"")</f>
        <v>0</v>
      </c>
      <c r="U59" s="118" t="e">
        <f>SUM(R$4:R59)/R$191</f>
        <v>#REF!</v>
      </c>
      <c r="V59" s="118" t="e">
        <f>SUM(S$4:S59)/S$191</f>
        <v>#REF!</v>
      </c>
      <c r="W59" s="118" t="e">
        <f>SUM(T$4:T59)/S$191</f>
        <v>#REF!</v>
      </c>
    </row>
    <row r="60" spans="1:204" x14ac:dyDescent="0.2">
      <c r="B60" s="155" t="s">
        <v>33</v>
      </c>
      <c r="C60" s="65" t="s">
        <v>231</v>
      </c>
      <c r="D60" s="64"/>
      <c r="E60" s="64" t="s">
        <v>1</v>
      </c>
      <c r="F60" s="119">
        <f t="shared" si="6"/>
        <v>40939</v>
      </c>
      <c r="G60" s="120">
        <f t="shared" si="7"/>
        <v>40939</v>
      </c>
      <c r="H60" s="113"/>
      <c r="I60" s="114"/>
      <c r="J60" s="110">
        <f t="shared" si="8"/>
        <v>2</v>
      </c>
      <c r="K60" s="95" t="s">
        <v>32</v>
      </c>
      <c r="L60" s="96" t="s">
        <v>102</v>
      </c>
      <c r="M60" s="156" t="s">
        <v>102</v>
      </c>
      <c r="N60" s="108">
        <v>2</v>
      </c>
      <c r="Q60" s="117">
        <f>IF(Q59&lt;'Aansluitproces Digipoort PI'!$E$17,Q59+1,"")</f>
        <v>40965</v>
      </c>
      <c r="R60" s="116">
        <f>IF(Q60&lt;&gt;"",SUMIF('Aansluitproces Digipoort PI'!F$27:F$121,'Aansluitproces Digipoort PI'!Q60,'Aansluitproces Digipoort PI'!$J$26:$J$121),"")</f>
        <v>0</v>
      </c>
      <c r="S60" s="116">
        <f>IF(Q60&lt;&gt;"",SUMIF('Aansluitproces Digipoort PI'!G$26:G$121,'Aansluitproces Digipoort PI'!$Q60,'Aansluitproces Digipoort PI'!$J$26:$J$121),"")</f>
        <v>0</v>
      </c>
      <c r="T60" s="116">
        <f>IF(Q60&lt;&gt;"",SUMIF('Aansluitproces Digipoort PI'!H$26:H$121,'Aansluitproces Digipoort PI'!Q60,'Aansluitproces Digipoort PI'!$J$26:$J$121),"")</f>
        <v>0</v>
      </c>
      <c r="U60" s="118" t="e">
        <f>SUM(R$4:R60)/R$191</f>
        <v>#REF!</v>
      </c>
      <c r="V60" s="118" t="e">
        <f>SUM(S$4:S60)/S$191</f>
        <v>#REF!</v>
      </c>
      <c r="W60" s="118" t="e">
        <f>SUM(T$4:T60)/S$191</f>
        <v>#REF!</v>
      </c>
    </row>
    <row r="61" spans="1:204" x14ac:dyDescent="0.2">
      <c r="B61" s="155" t="s">
        <v>34</v>
      </c>
      <c r="C61" s="65" t="s">
        <v>233</v>
      </c>
      <c r="D61" s="64"/>
      <c r="E61" s="64" t="s">
        <v>0</v>
      </c>
      <c r="F61" s="119">
        <f t="shared" si="6"/>
        <v>40935</v>
      </c>
      <c r="G61" s="120">
        <f t="shared" si="7"/>
        <v>40935</v>
      </c>
      <c r="H61" s="98"/>
      <c r="I61" s="114"/>
      <c r="J61" s="110">
        <f t="shared" si="8"/>
        <v>3</v>
      </c>
      <c r="K61" s="95" t="s">
        <v>30</v>
      </c>
      <c r="L61" s="96" t="s">
        <v>102</v>
      </c>
      <c r="M61" s="156" t="s">
        <v>102</v>
      </c>
      <c r="N61" s="108">
        <v>3</v>
      </c>
      <c r="Q61" s="117">
        <f>IF(Q60&lt;'Aansluitproces Digipoort PI'!$E$17,Q60+1,"")</f>
        <v>40966</v>
      </c>
      <c r="R61" s="116">
        <f>IF(Q61&lt;&gt;"",SUMIF('Aansluitproces Digipoort PI'!F$27:F$121,'Aansluitproces Digipoort PI'!Q61,'Aansluitproces Digipoort PI'!$J$26:$J$121),"")</f>
        <v>0</v>
      </c>
      <c r="S61" s="116">
        <f>IF(Q61&lt;&gt;"",SUMIF('Aansluitproces Digipoort PI'!G$26:G$121,'Aansluitproces Digipoort PI'!$Q61,'Aansluitproces Digipoort PI'!$J$26:$J$121),"")</f>
        <v>0</v>
      </c>
      <c r="T61" s="116">
        <f>IF(Q61&lt;&gt;"",SUMIF('Aansluitproces Digipoort PI'!H$26:H$121,'Aansluitproces Digipoort PI'!Q61,'Aansluitproces Digipoort PI'!$J$26:$J$121),"")</f>
        <v>0</v>
      </c>
      <c r="U61" s="118" t="e">
        <f>SUM(R$4:R61)/R$191</f>
        <v>#REF!</v>
      </c>
      <c r="V61" s="118" t="e">
        <f>SUM(S$4:S61)/S$191</f>
        <v>#REF!</v>
      </c>
      <c r="W61" s="118" t="e">
        <f>SUM(T$4:T61)/S$191</f>
        <v>#REF!</v>
      </c>
    </row>
    <row r="62" spans="1:204" x14ac:dyDescent="0.2">
      <c r="B62" s="155" t="s">
        <v>35</v>
      </c>
      <c r="C62" s="65" t="s">
        <v>234</v>
      </c>
      <c r="D62" s="64"/>
      <c r="E62" s="64" t="s">
        <v>52</v>
      </c>
      <c r="F62" s="119">
        <f t="shared" si="6"/>
        <v>40949</v>
      </c>
      <c r="G62" s="120">
        <f t="shared" si="7"/>
        <v>40949</v>
      </c>
      <c r="H62" s="99"/>
      <c r="I62" s="114"/>
      <c r="J62" s="110">
        <f t="shared" si="8"/>
        <v>10</v>
      </c>
      <c r="K62" s="95" t="s">
        <v>34</v>
      </c>
      <c r="L62" s="96" t="s">
        <v>102</v>
      </c>
      <c r="M62" s="156" t="s">
        <v>102</v>
      </c>
      <c r="N62" s="108">
        <v>10</v>
      </c>
      <c r="Q62" s="117">
        <f>IF(Q61&lt;'Aansluitproces Digipoort PI'!$E$17,Q61+1,"")</f>
        <v>40967</v>
      </c>
      <c r="R62" s="116">
        <f>IF(Q62&lt;&gt;"",SUMIF('Aansluitproces Digipoort PI'!F$27:F$121,'Aansluitproces Digipoort PI'!Q62,'Aansluitproces Digipoort PI'!$J$26:$J$121),"")</f>
        <v>6</v>
      </c>
      <c r="S62" s="116">
        <f>IF(Q62&lt;&gt;"",SUMIF('Aansluitproces Digipoort PI'!G$26:G$121,'Aansluitproces Digipoort PI'!$Q62,'Aansluitproces Digipoort PI'!$J$26:$J$121),"")</f>
        <v>7</v>
      </c>
      <c r="T62" s="116">
        <f>IF(Q62&lt;&gt;"",SUMIF('Aansluitproces Digipoort PI'!H$26:H$121,'Aansluitproces Digipoort PI'!Q62,'Aansluitproces Digipoort PI'!$J$26:$J$121),"")</f>
        <v>0</v>
      </c>
      <c r="U62" s="118" t="e">
        <f>SUM(R$4:R62)/R$191</f>
        <v>#REF!</v>
      </c>
      <c r="V62" s="118" t="e">
        <f>SUM(S$4:S62)/S$191</f>
        <v>#REF!</v>
      </c>
      <c r="W62" s="118" t="e">
        <f>SUM(T$4:T62)/S$191</f>
        <v>#REF!</v>
      </c>
    </row>
    <row r="63" spans="1:204" x14ac:dyDescent="0.2">
      <c r="B63" s="155" t="s">
        <v>36</v>
      </c>
      <c r="C63" s="236" t="s">
        <v>237</v>
      </c>
      <c r="D63" s="64"/>
      <c r="E63" s="64" t="s">
        <v>0</v>
      </c>
      <c r="F63" s="119">
        <f t="shared" si="6"/>
        <v>40934</v>
      </c>
      <c r="G63" s="120">
        <f t="shared" si="7"/>
        <v>40934</v>
      </c>
      <c r="H63" s="113"/>
      <c r="I63" s="114"/>
      <c r="J63" s="110">
        <f t="shared" ref="J63:J70" si="9">+N63</f>
        <v>5</v>
      </c>
      <c r="K63" s="232" t="s">
        <v>93</v>
      </c>
      <c r="L63" s="96" t="s">
        <v>102</v>
      </c>
      <c r="M63" s="156" t="s">
        <v>102</v>
      </c>
      <c r="N63" s="108">
        <v>5</v>
      </c>
      <c r="Q63" s="117">
        <f>IF(Q62&lt;'Aansluitproces Digipoort PI'!$E$17,Q62+1,"")</f>
        <v>40968</v>
      </c>
      <c r="R63" s="116">
        <f>IF(Q63&lt;&gt;"",SUMIF('Aansluitproces Digipoort PI'!F$27:F$121,'Aansluitproces Digipoort PI'!Q63,'Aansluitproces Digipoort PI'!$J$26:$J$121),"")</f>
        <v>3</v>
      </c>
      <c r="S63" s="116">
        <f>IF(Q63&lt;&gt;"",SUMIF('Aansluitproces Digipoort PI'!G$26:G$121,'Aansluitproces Digipoort PI'!$Q63,'Aansluitproces Digipoort PI'!$J$26:$J$121),"")</f>
        <v>2</v>
      </c>
      <c r="T63" s="116">
        <f>IF(Q63&lt;&gt;"",SUMIF('Aansluitproces Digipoort PI'!H$26:H$121,'Aansluitproces Digipoort PI'!Q63,'Aansluitproces Digipoort PI'!$J$26:$J$121),"")</f>
        <v>0</v>
      </c>
      <c r="U63" s="118" t="e">
        <f>SUM(R$4:R63)/R$191</f>
        <v>#REF!</v>
      </c>
      <c r="V63" s="118" t="e">
        <f>SUM(S$4:S63)/S$191</f>
        <v>#REF!</v>
      </c>
      <c r="W63" s="118" t="e">
        <f>SUM(T$4:T63)/S$191</f>
        <v>#REF!</v>
      </c>
    </row>
    <row r="64" spans="1:204" x14ac:dyDescent="0.2">
      <c r="B64" s="234" t="s">
        <v>37</v>
      </c>
      <c r="C64" s="65" t="s">
        <v>238</v>
      </c>
      <c r="D64" s="64"/>
      <c r="E64" s="64" t="s">
        <v>0</v>
      </c>
      <c r="F64" s="119">
        <f t="shared" si="6"/>
        <v>40941</v>
      </c>
      <c r="G64" s="120">
        <f t="shared" si="7"/>
        <v>40941</v>
      </c>
      <c r="H64" s="113"/>
      <c r="I64" s="114"/>
      <c r="J64" s="110">
        <f t="shared" si="9"/>
        <v>5</v>
      </c>
      <c r="K64" s="95" t="s">
        <v>36</v>
      </c>
      <c r="L64" s="96" t="s">
        <v>102</v>
      </c>
      <c r="M64" s="156" t="s">
        <v>102</v>
      </c>
      <c r="N64" s="108">
        <v>5</v>
      </c>
      <c r="Q64" s="117">
        <f>IF(Q63&lt;'Aansluitproces Digipoort PI'!$E$17,Q63+1,"")</f>
        <v>40969</v>
      </c>
      <c r="R64" s="116">
        <f>IF(Q64&lt;&gt;"",SUMIF('Aansluitproces Digipoort PI'!F$27:F$121,'Aansluitproces Digipoort PI'!Q64,'Aansluitproces Digipoort PI'!$J$26:$J$121),"")</f>
        <v>3</v>
      </c>
      <c r="S64" s="116">
        <f>IF(Q64&lt;&gt;"",SUMIF('Aansluitproces Digipoort PI'!G$26:G$121,'Aansluitproces Digipoort PI'!$Q64,'Aansluitproces Digipoort PI'!$J$26:$J$121),"")</f>
        <v>2</v>
      </c>
      <c r="T64" s="116">
        <f>IF(Q64&lt;&gt;"",SUMIF('Aansluitproces Digipoort PI'!H$26:H$121,'Aansluitproces Digipoort PI'!Q64,'Aansluitproces Digipoort PI'!$J$26:$J$121),"")</f>
        <v>0</v>
      </c>
      <c r="U64" s="118" t="e">
        <f>SUM(R$4:R64)/R$191</f>
        <v>#REF!</v>
      </c>
      <c r="V64" s="118" t="e">
        <f>SUM(S$4:S64)/S$191</f>
        <v>#REF!</v>
      </c>
      <c r="W64" s="118" t="e">
        <f>SUM(T$4:T64)/S$191</f>
        <v>#REF!</v>
      </c>
    </row>
    <row r="65" spans="1:204" x14ac:dyDescent="0.2">
      <c r="B65" s="234" t="s">
        <v>166</v>
      </c>
      <c r="C65" s="65" t="s">
        <v>242</v>
      </c>
      <c r="D65" s="64"/>
      <c r="E65" s="64" t="s">
        <v>0</v>
      </c>
      <c r="F65" s="119">
        <f t="shared" si="6"/>
        <v>40956</v>
      </c>
      <c r="G65" s="120">
        <f t="shared" si="7"/>
        <v>40956</v>
      </c>
      <c r="H65" s="99"/>
      <c r="I65" s="114"/>
      <c r="J65" s="110">
        <f t="shared" si="9"/>
        <v>5</v>
      </c>
      <c r="K65" s="179" t="s">
        <v>37</v>
      </c>
      <c r="L65" s="242" t="s">
        <v>35</v>
      </c>
      <c r="M65" s="243" t="s">
        <v>33</v>
      </c>
      <c r="N65" s="108">
        <v>5</v>
      </c>
      <c r="Q65" s="117">
        <f>IF(Q64&lt;'Aansluitproces Digipoort PI'!$E$17,Q64+1,"")</f>
        <v>40970</v>
      </c>
      <c r="R65" s="116">
        <f>IF(Q65&lt;&gt;"",SUMIF('Aansluitproces Digipoort PI'!F$27:F$121,'Aansluitproces Digipoort PI'!Q65,'Aansluitproces Digipoort PI'!$J$26:$J$121),"")</f>
        <v>2</v>
      </c>
      <c r="S65" s="116">
        <f>IF(Q65&lt;&gt;"",SUMIF('Aansluitproces Digipoort PI'!G$26:G$121,'Aansluitproces Digipoort PI'!$Q65,'Aansluitproces Digipoort PI'!$J$26:$J$121),"")</f>
        <v>1</v>
      </c>
      <c r="T65" s="116">
        <f>IF(Q65&lt;&gt;"",SUMIF('Aansluitproces Digipoort PI'!H$26:H$121,'Aansluitproces Digipoort PI'!Q65,'Aansluitproces Digipoort PI'!$J$26:$J$121),"")</f>
        <v>0</v>
      </c>
      <c r="U65" s="118" t="e">
        <f>SUM(R$4:R65)/R$191</f>
        <v>#REF!</v>
      </c>
      <c r="V65" s="118" t="e">
        <f>SUM(S$4:S65)/S$191</f>
        <v>#REF!</v>
      </c>
      <c r="W65" s="118" t="e">
        <f>SUM(T$4:T65)/S$191</f>
        <v>#REF!</v>
      </c>
    </row>
    <row r="66" spans="1:204" ht="25.5" x14ac:dyDescent="0.2">
      <c r="B66" s="155" t="s">
        <v>167</v>
      </c>
      <c r="C66" s="254" t="s">
        <v>169</v>
      </c>
      <c r="D66" s="64"/>
      <c r="E66" s="64" t="s">
        <v>0</v>
      </c>
      <c r="F66" s="119">
        <f t="shared" si="6"/>
        <v>40942</v>
      </c>
      <c r="G66" s="120">
        <f t="shared" si="7"/>
        <v>40942</v>
      </c>
      <c r="H66" s="99"/>
      <c r="I66" s="114"/>
      <c r="J66" s="110">
        <f t="shared" si="9"/>
        <v>1</v>
      </c>
      <c r="K66" s="179" t="s">
        <v>37</v>
      </c>
      <c r="L66" s="96" t="s">
        <v>102</v>
      </c>
      <c r="M66" s="156" t="s">
        <v>102</v>
      </c>
      <c r="N66" s="108">
        <v>1</v>
      </c>
      <c r="Q66" s="117">
        <f>IF(Q65&lt;'Aansluitproces Digipoort PI'!$E$17,Q65+1,"")</f>
        <v>40971</v>
      </c>
      <c r="R66" s="116">
        <f>IF(Q66&lt;&gt;"",SUMIF('Aansluitproces Digipoort PI'!F$27:F$121,'Aansluitproces Digipoort PI'!Q66,'Aansluitproces Digipoort PI'!$J$26:$J$121),"")</f>
        <v>0</v>
      </c>
      <c r="S66" s="116">
        <f>IF(Q66&lt;&gt;"",SUMIF('Aansluitproces Digipoort PI'!G$26:G$121,'Aansluitproces Digipoort PI'!$Q66,'Aansluitproces Digipoort PI'!$J$26:$J$121),"")</f>
        <v>0</v>
      </c>
      <c r="T66" s="116">
        <f>IF(Q66&lt;&gt;"",SUMIF('Aansluitproces Digipoort PI'!H$26:H$121,'Aansluitproces Digipoort PI'!Q66,'Aansluitproces Digipoort PI'!$J$26:$J$121),"")</f>
        <v>0</v>
      </c>
      <c r="U66" s="118" t="e">
        <f>SUM(R$4:R66)/R$191</f>
        <v>#REF!</v>
      </c>
      <c r="V66" s="118" t="e">
        <f>SUM(S$4:S66)/S$191</f>
        <v>#REF!</v>
      </c>
      <c r="W66" s="118" t="e">
        <f>SUM(T$4:T66)/S$191</f>
        <v>#REF!</v>
      </c>
    </row>
    <row r="67" spans="1:204" x14ac:dyDescent="0.2">
      <c r="B67" s="234" t="s">
        <v>38</v>
      </c>
      <c r="C67" s="65" t="s">
        <v>235</v>
      </c>
      <c r="D67" s="64"/>
      <c r="E67" s="64" t="s">
        <v>0</v>
      </c>
      <c r="F67" s="119">
        <f t="shared" si="6"/>
        <v>40948</v>
      </c>
      <c r="G67" s="120">
        <f t="shared" si="7"/>
        <v>40948</v>
      </c>
      <c r="H67" s="99"/>
      <c r="I67" s="114"/>
      <c r="J67" s="110">
        <f t="shared" si="9"/>
        <v>15</v>
      </c>
      <c r="K67" s="232" t="s">
        <v>93</v>
      </c>
      <c r="L67" s="96" t="s">
        <v>102</v>
      </c>
      <c r="M67" s="156" t="s">
        <v>102</v>
      </c>
      <c r="N67" s="108">
        <v>15</v>
      </c>
      <c r="Q67" s="117">
        <f>IF(Q66&lt;'Aansluitproces Digipoort PI'!$E$17,Q66+1,"")</f>
        <v>40972</v>
      </c>
      <c r="R67" s="116">
        <f>IF(Q67&lt;&gt;"",SUMIF('Aansluitproces Digipoort PI'!F$27:F$121,'Aansluitproces Digipoort PI'!Q67,'Aansluitproces Digipoort PI'!$J$26:$J$121),"")</f>
        <v>0</v>
      </c>
      <c r="S67" s="116">
        <f>IF(Q67&lt;&gt;"",SUMIF('Aansluitproces Digipoort PI'!G$26:G$121,'Aansluitproces Digipoort PI'!$Q67,'Aansluitproces Digipoort PI'!$J$26:$J$121),"")</f>
        <v>0</v>
      </c>
      <c r="T67" s="116">
        <f>IF(Q67&lt;&gt;"",SUMIF('Aansluitproces Digipoort PI'!H$26:H$121,'Aansluitproces Digipoort PI'!Q67,'Aansluitproces Digipoort PI'!$J$26:$J$121),"")</f>
        <v>0</v>
      </c>
      <c r="U67" s="118" t="e">
        <f>SUM(R$4:R67)/R$191</f>
        <v>#REF!</v>
      </c>
      <c r="V67" s="118" t="e">
        <f>SUM(S$4:S67)/S$191</f>
        <v>#REF!</v>
      </c>
      <c r="W67" s="118" t="e">
        <f>SUM(T$4:T67)/S$191</f>
        <v>#REF!</v>
      </c>
    </row>
    <row r="68" spans="1:204" x14ac:dyDescent="0.2">
      <c r="B68" s="234" t="s">
        <v>39</v>
      </c>
      <c r="C68" s="65" t="s">
        <v>236</v>
      </c>
      <c r="D68" s="64"/>
      <c r="E68" s="64" t="s">
        <v>1</v>
      </c>
      <c r="F68" s="119">
        <f t="shared" si="6"/>
        <v>40945</v>
      </c>
      <c r="G68" s="120">
        <f t="shared" si="7"/>
        <v>40945</v>
      </c>
      <c r="H68" s="99"/>
      <c r="I68" s="114"/>
      <c r="J68" s="110">
        <f t="shared" si="9"/>
        <v>1</v>
      </c>
      <c r="K68" s="235" t="s">
        <v>167</v>
      </c>
      <c r="L68" s="96" t="s">
        <v>102</v>
      </c>
      <c r="M68" s="156" t="s">
        <v>102</v>
      </c>
      <c r="N68" s="108">
        <v>1</v>
      </c>
      <c r="Q68" s="117">
        <f>IF(Q67&lt;'Aansluitproces Digipoort PI'!$E$17,Q67+1,"")</f>
        <v>40973</v>
      </c>
      <c r="R68" s="116">
        <f>IF(Q68&lt;&gt;"",SUMIF('Aansluitproces Digipoort PI'!F$27:F$121,'Aansluitproces Digipoort PI'!Q68,'Aansluitproces Digipoort PI'!$J$26:$J$121),"")</f>
        <v>2</v>
      </c>
      <c r="S68" s="116">
        <f>IF(Q68&lt;&gt;"",SUMIF('Aansluitproces Digipoort PI'!G$26:G$121,'Aansluitproces Digipoort PI'!$Q68,'Aansluitproces Digipoort PI'!$J$26:$J$121),"")</f>
        <v>2</v>
      </c>
      <c r="T68" s="116">
        <f>IF(Q68&lt;&gt;"",SUMIF('Aansluitproces Digipoort PI'!H$26:H$121,'Aansluitproces Digipoort PI'!Q68,'Aansluitproces Digipoort PI'!$J$26:$J$121),"")</f>
        <v>0</v>
      </c>
      <c r="U68" s="118" t="e">
        <f>SUM(R$4:R68)/R$191</f>
        <v>#REF!</v>
      </c>
      <c r="V68" s="118" t="e">
        <f>SUM(S$4:S68)/S$191</f>
        <v>#REF!</v>
      </c>
      <c r="W68" s="118" t="e">
        <f>SUM(T$4:T68)/S$191</f>
        <v>#REF!</v>
      </c>
    </row>
    <row r="69" spans="1:204" x14ac:dyDescent="0.2">
      <c r="B69" s="231" t="s">
        <v>40</v>
      </c>
      <c r="C69" s="65" t="s">
        <v>239</v>
      </c>
      <c r="D69" s="64"/>
      <c r="E69" s="64" t="s">
        <v>0</v>
      </c>
      <c r="F69" s="119">
        <f t="shared" si="6"/>
        <v>40946</v>
      </c>
      <c r="G69" s="120">
        <f t="shared" si="7"/>
        <v>40946</v>
      </c>
      <c r="H69" s="99"/>
      <c r="I69" s="114"/>
      <c r="J69" s="110">
        <f t="shared" si="9"/>
        <v>1</v>
      </c>
      <c r="K69" s="179" t="s">
        <v>167</v>
      </c>
      <c r="L69" s="242" t="s">
        <v>39</v>
      </c>
      <c r="M69" s="156" t="s">
        <v>102</v>
      </c>
      <c r="N69" s="108">
        <v>1</v>
      </c>
      <c r="Q69" s="117">
        <f>IF(Q68&lt;'Aansluitproces Digipoort PI'!$E$17,Q68+1,"")</f>
        <v>40974</v>
      </c>
      <c r="R69" s="116">
        <f>IF(Q69&lt;&gt;"",SUMIF('Aansluitproces Digipoort PI'!F$27:F$121,'Aansluitproces Digipoort PI'!Q69,'Aansluitproces Digipoort PI'!$J$26:$J$121),"")</f>
        <v>0</v>
      </c>
      <c r="S69" s="116">
        <f>IF(Q69&lt;&gt;"",SUMIF('Aansluitproces Digipoort PI'!G$26:G$121,'Aansluitproces Digipoort PI'!$Q69,'Aansluitproces Digipoort PI'!$J$26:$J$121),"")</f>
        <v>0</v>
      </c>
      <c r="T69" s="116">
        <f>IF(Q69&lt;&gt;"",SUMIF('Aansluitproces Digipoort PI'!H$26:H$121,'Aansluitproces Digipoort PI'!Q69,'Aansluitproces Digipoort PI'!$J$26:$J$121),"")</f>
        <v>0</v>
      </c>
      <c r="U69" s="118" t="e">
        <f>SUM(R$4:R69)/R$191</f>
        <v>#REF!</v>
      </c>
      <c r="V69" s="118" t="e">
        <f>SUM(S$4:S69)/S$191</f>
        <v>#REF!</v>
      </c>
      <c r="W69" s="118" t="e">
        <f>SUM(T$4:T69)/S$191</f>
        <v>#REF!</v>
      </c>
    </row>
    <row r="70" spans="1:204" x14ac:dyDescent="0.2">
      <c r="B70" s="231" t="s">
        <v>41</v>
      </c>
      <c r="C70" s="78" t="s">
        <v>9</v>
      </c>
      <c r="D70" s="64"/>
      <c r="E70" s="64" t="s">
        <v>0</v>
      </c>
      <c r="F70" s="119">
        <f t="shared" si="6"/>
        <v>40961</v>
      </c>
      <c r="G70" s="120">
        <f t="shared" si="7"/>
        <v>40961</v>
      </c>
      <c r="H70" s="99"/>
      <c r="I70" s="114"/>
      <c r="J70" s="110">
        <f t="shared" si="9"/>
        <v>3</v>
      </c>
      <c r="K70" s="179" t="s">
        <v>40</v>
      </c>
      <c r="L70" s="242" t="s">
        <v>38</v>
      </c>
      <c r="M70" s="243" t="s">
        <v>166</v>
      </c>
      <c r="N70" s="108">
        <v>3</v>
      </c>
      <c r="O70" s="19"/>
      <c r="Q70" s="117">
        <f>IF(Q69&lt;'Aansluitproces Digipoort PI'!$E$17,Q69+1,"")</f>
        <v>40975</v>
      </c>
      <c r="R70" s="116">
        <f>IF(Q70&lt;&gt;"",SUMIF('Aansluitproces Digipoort PI'!F$27:F$121,'Aansluitproces Digipoort PI'!Q70,'Aansluitproces Digipoort PI'!$J$26:$J$121),"")</f>
        <v>0</v>
      </c>
      <c r="S70" s="116">
        <f>IF(Q70&lt;&gt;"",SUMIF('Aansluitproces Digipoort PI'!G$26:G$121,'Aansluitproces Digipoort PI'!$Q70,'Aansluitproces Digipoort PI'!$J$26:$J$121),"")</f>
        <v>0</v>
      </c>
      <c r="T70" s="116">
        <f>IF(Q70&lt;&gt;"",SUMIF('Aansluitproces Digipoort PI'!H$26:H$121,'Aansluitproces Digipoort PI'!Q70,'Aansluitproces Digipoort PI'!$J$26:$J$121),"")</f>
        <v>0</v>
      </c>
      <c r="U70" s="118" t="e">
        <f>SUM(R$4:R70)/R$191</f>
        <v>#REF!</v>
      </c>
      <c r="V70" s="118" t="e">
        <f>SUM(S$4:S70)/S$191</f>
        <v>#REF!</v>
      </c>
      <c r="W70" s="118" t="e">
        <f>SUM(T$4:T70)/S$191</f>
        <v>#REF!</v>
      </c>
    </row>
    <row r="71" spans="1:204" x14ac:dyDescent="0.2">
      <c r="B71" s="231" t="s">
        <v>42</v>
      </c>
      <c r="C71" s="65" t="s">
        <v>241</v>
      </c>
      <c r="D71" s="66"/>
      <c r="E71" s="66" t="s">
        <v>0</v>
      </c>
      <c r="F71" s="119">
        <f t="shared" si="6"/>
        <v>40962</v>
      </c>
      <c r="G71" s="120">
        <f t="shared" si="7"/>
        <v>40962</v>
      </c>
      <c r="H71" s="99"/>
      <c r="I71" s="114"/>
      <c r="J71" s="110">
        <f t="shared" si="8"/>
        <v>1</v>
      </c>
      <c r="K71" s="179" t="s">
        <v>41</v>
      </c>
      <c r="L71" s="96" t="s">
        <v>102</v>
      </c>
      <c r="M71" s="156" t="s">
        <v>102</v>
      </c>
      <c r="N71" s="108">
        <v>1</v>
      </c>
      <c r="Q71" s="117">
        <f>IF(Q70&lt;'Aansluitproces Digipoort PI'!$E$17,Q70+1,"")</f>
        <v>40976</v>
      </c>
      <c r="R71" s="116">
        <f>IF(Q71&lt;&gt;"",SUMIF('Aansluitproces Digipoort PI'!F$27:F$121,'Aansluitproces Digipoort PI'!Q71,'Aansluitproces Digipoort PI'!$J$26:$J$121),"")</f>
        <v>0</v>
      </c>
      <c r="S71" s="116">
        <f>IF(Q71&lt;&gt;"",SUMIF('Aansluitproces Digipoort PI'!G$26:G$121,'Aansluitproces Digipoort PI'!$Q71,'Aansluitproces Digipoort PI'!$J$26:$J$121),"")</f>
        <v>0</v>
      </c>
      <c r="T71" s="116">
        <f>IF(Q71&lt;&gt;"",SUMIF('Aansluitproces Digipoort PI'!H$26:H$121,'Aansluitproces Digipoort PI'!Q71,'Aansluitproces Digipoort PI'!$J$26:$J$121),"")</f>
        <v>0</v>
      </c>
      <c r="U71" s="118" t="e">
        <f>SUM(R$4:R71)/R$191</f>
        <v>#REF!</v>
      </c>
      <c r="V71" s="118" t="e">
        <f>SUM(S$4:S71)/S$191</f>
        <v>#REF!</v>
      </c>
      <c r="W71" s="118" t="e">
        <f>SUM(T$4:T71)/S$191</f>
        <v>#REF!</v>
      </c>
    </row>
    <row r="72" spans="1:204" ht="25.5" x14ac:dyDescent="0.2">
      <c r="B72" s="231" t="s">
        <v>43</v>
      </c>
      <c r="C72" s="65" t="s">
        <v>243</v>
      </c>
      <c r="D72" s="66"/>
      <c r="E72" s="66" t="s">
        <v>1</v>
      </c>
      <c r="F72" s="119">
        <f t="shared" si="6"/>
        <v>40967</v>
      </c>
      <c r="G72" s="120">
        <f t="shared" si="7"/>
        <v>40967</v>
      </c>
      <c r="H72" s="99"/>
      <c r="I72" s="114"/>
      <c r="J72" s="110">
        <f t="shared" si="8"/>
        <v>3</v>
      </c>
      <c r="K72" s="179" t="s">
        <v>42</v>
      </c>
      <c r="L72" s="96" t="s">
        <v>102</v>
      </c>
      <c r="M72" s="156" t="s">
        <v>102</v>
      </c>
      <c r="N72" s="108">
        <v>3</v>
      </c>
      <c r="Q72" s="117">
        <f>IF(Q71&lt;'Aansluitproces Digipoort PI'!$E$17,Q71+1,"")</f>
        <v>40977</v>
      </c>
      <c r="R72" s="116">
        <f>IF(Q72&lt;&gt;"",SUMIF('Aansluitproces Digipoort PI'!F$27:F$121,'Aansluitproces Digipoort PI'!Q72,'Aansluitproces Digipoort PI'!$J$26:$J$121),"")</f>
        <v>0</v>
      </c>
      <c r="S72" s="116">
        <f>IF(Q72&lt;&gt;"",SUMIF('Aansluitproces Digipoort PI'!G$26:G$121,'Aansluitproces Digipoort PI'!$Q72,'Aansluitproces Digipoort PI'!$J$26:$J$121),"")</f>
        <v>0</v>
      </c>
      <c r="T72" s="116">
        <f>IF(Q72&lt;&gt;"",SUMIF('Aansluitproces Digipoort PI'!H$26:H$121,'Aansluitproces Digipoort PI'!Q72,'Aansluitproces Digipoort PI'!$J$26:$J$121),"")</f>
        <v>0</v>
      </c>
      <c r="U72" s="118" t="e">
        <f>SUM(R$4:R72)/R$191</f>
        <v>#REF!</v>
      </c>
      <c r="V72" s="118" t="e">
        <f>SUM(S$4:S72)/S$191</f>
        <v>#REF!</v>
      </c>
      <c r="W72" s="118" t="e">
        <f>SUM(T$4:T72)/S$191</f>
        <v>#REF!</v>
      </c>
    </row>
    <row r="73" spans="1:204" ht="25.5" x14ac:dyDescent="0.2">
      <c r="B73" s="231" t="s">
        <v>44</v>
      </c>
      <c r="C73" s="66" t="s">
        <v>60</v>
      </c>
      <c r="D73" s="66"/>
      <c r="E73" s="66" t="s">
        <v>0</v>
      </c>
      <c r="F73" s="119">
        <f t="shared" si="6"/>
        <v>40969</v>
      </c>
      <c r="G73" s="120">
        <f t="shared" si="7"/>
        <v>40969</v>
      </c>
      <c r="H73" s="99"/>
      <c r="I73" s="114"/>
      <c r="J73" s="110">
        <f t="shared" si="8"/>
        <v>2</v>
      </c>
      <c r="K73" s="179" t="s">
        <v>43</v>
      </c>
      <c r="L73" s="96" t="s">
        <v>102</v>
      </c>
      <c r="M73" s="156" t="s">
        <v>102</v>
      </c>
      <c r="N73" s="108">
        <v>2</v>
      </c>
      <c r="Q73" s="117">
        <f>IF(Q72&lt;'Aansluitproces Digipoort PI'!$E$17,Q72+1,"")</f>
        <v>40978</v>
      </c>
      <c r="R73" s="116">
        <f>IF(Q73&lt;&gt;"",SUMIF('Aansluitproces Digipoort PI'!F$27:F$121,'Aansluitproces Digipoort PI'!Q73,'Aansluitproces Digipoort PI'!$J$26:$J$121),"")</f>
        <v>0</v>
      </c>
      <c r="S73" s="116">
        <f>IF(Q73&lt;&gt;"",SUMIF('Aansluitproces Digipoort PI'!G$26:G$121,'Aansluitproces Digipoort PI'!$Q73,'Aansluitproces Digipoort PI'!$J$26:$J$121),"")</f>
        <v>0</v>
      </c>
      <c r="T73" s="116">
        <f>IF(Q73&lt;&gt;"",SUMIF('Aansluitproces Digipoort PI'!H$26:H$121,'Aansluitproces Digipoort PI'!Q73,'Aansluitproces Digipoort PI'!$J$26:$J$121),"")</f>
        <v>0</v>
      </c>
      <c r="U73" s="118" t="e">
        <f>SUM(R$4:R73)/R$191</f>
        <v>#REF!</v>
      </c>
      <c r="V73" s="118" t="e">
        <f>SUM(S$4:S73)/S$191</f>
        <v>#REF!</v>
      </c>
      <c r="W73" s="118" t="e">
        <f>SUM(T$4:T73)/S$191</f>
        <v>#REF!</v>
      </c>
    </row>
    <row r="74" spans="1:204" ht="25.5" x14ac:dyDescent="0.2">
      <c r="B74" s="177" t="s">
        <v>45</v>
      </c>
      <c r="C74" s="65" t="s">
        <v>240</v>
      </c>
      <c r="D74" s="66"/>
      <c r="E74" s="66" t="s">
        <v>0</v>
      </c>
      <c r="F74" s="119">
        <f t="shared" si="6"/>
        <v>40970</v>
      </c>
      <c r="G74" s="120">
        <f t="shared" si="7"/>
        <v>40970</v>
      </c>
      <c r="H74" s="99"/>
      <c r="I74" s="114"/>
      <c r="J74" s="110">
        <f t="shared" si="8"/>
        <v>1</v>
      </c>
      <c r="K74" s="179" t="s">
        <v>44</v>
      </c>
      <c r="L74" s="96" t="s">
        <v>102</v>
      </c>
      <c r="M74" s="156" t="s">
        <v>102</v>
      </c>
      <c r="N74" s="108">
        <v>1</v>
      </c>
      <c r="Q74" s="117">
        <f>IF(Q73&lt;'Aansluitproces Digipoort PI'!$E$17,Q73+1,"")</f>
        <v>40979</v>
      </c>
      <c r="R74" s="116">
        <f>IF(Q74&lt;&gt;"",SUMIF('Aansluitproces Digipoort PI'!F$27:F$121,'Aansluitproces Digipoort PI'!Q74,'Aansluitproces Digipoort PI'!$J$26:$J$121),"")</f>
        <v>0</v>
      </c>
      <c r="S74" s="116">
        <f>IF(Q74&lt;&gt;"",SUMIF('Aansluitproces Digipoort PI'!G$26:G$121,'Aansluitproces Digipoort PI'!$Q74,'Aansluitproces Digipoort PI'!$J$26:$J$121),"")</f>
        <v>0</v>
      </c>
      <c r="T74" s="116">
        <f>IF(Q74&lt;&gt;"",SUMIF('Aansluitproces Digipoort PI'!H$26:H$121,'Aansluitproces Digipoort PI'!Q74,'Aansluitproces Digipoort PI'!$J$26:$J$121),"")</f>
        <v>0</v>
      </c>
      <c r="U74" s="118" t="e">
        <f>SUM(R$4:R74)/R$191</f>
        <v>#REF!</v>
      </c>
      <c r="V74" s="118" t="e">
        <f>SUM(S$4:S74)/S$191</f>
        <v>#REF!</v>
      </c>
      <c r="W74" s="118" t="e">
        <f>SUM(T$4:T74)/S$191</f>
        <v>#REF!</v>
      </c>
    </row>
    <row r="75" spans="1:204" x14ac:dyDescent="0.2">
      <c r="B75" s="177" t="s">
        <v>46</v>
      </c>
      <c r="C75" s="66" t="s">
        <v>10</v>
      </c>
      <c r="D75" s="66"/>
      <c r="E75" s="66" t="s">
        <v>0</v>
      </c>
      <c r="F75" s="119">
        <f t="shared" si="6"/>
        <v>40973</v>
      </c>
      <c r="G75" s="120">
        <f t="shared" si="7"/>
        <v>40973</v>
      </c>
      <c r="H75" s="99"/>
      <c r="I75" s="114"/>
      <c r="J75" s="110">
        <f t="shared" si="8"/>
        <v>1</v>
      </c>
      <c r="K75" s="95" t="s">
        <v>45</v>
      </c>
      <c r="L75" s="96" t="s">
        <v>102</v>
      </c>
      <c r="M75" s="156" t="s">
        <v>102</v>
      </c>
      <c r="N75" s="108">
        <v>1</v>
      </c>
      <c r="Q75" s="117">
        <f>IF(Q74&lt;'Aansluitproces Digipoort PI'!$E$17,Q74+1,"")</f>
        <v>40980</v>
      </c>
      <c r="R75" s="116">
        <f>IF(Q75&lt;&gt;"",SUMIF('Aansluitproces Digipoort PI'!F$27:F$121,'Aansluitproces Digipoort PI'!Q75,'Aansluitproces Digipoort PI'!$J$26:$J$121),"")</f>
        <v>0</v>
      </c>
      <c r="S75" s="116">
        <f>IF(Q75&lt;&gt;"",SUMIF('Aansluitproces Digipoort PI'!G$26:G$121,'Aansluitproces Digipoort PI'!$Q75,'Aansluitproces Digipoort PI'!$J$26:$J$121),"")</f>
        <v>0</v>
      </c>
      <c r="T75" s="116">
        <f>IF(Q75&lt;&gt;"",SUMIF('Aansluitproces Digipoort PI'!H$26:H$121,'Aansluitproces Digipoort PI'!Q75,'Aansluitproces Digipoort PI'!$J$26:$J$121),"")</f>
        <v>0</v>
      </c>
      <c r="U75" s="118" t="e">
        <f>SUM(R$4:R75)/R$191</f>
        <v>#REF!</v>
      </c>
      <c r="V75" s="118" t="e">
        <f>SUM(S$4:S75)/S$191</f>
        <v>#REF!</v>
      </c>
      <c r="W75" s="118" t="e">
        <f>SUM(T$4:T75)/S$191</f>
        <v>#REF!</v>
      </c>
    </row>
    <row r="76" spans="1:204" x14ac:dyDescent="0.2">
      <c r="B76" s="177" t="s">
        <v>168</v>
      </c>
      <c r="C76" s="66" t="s">
        <v>11</v>
      </c>
      <c r="D76" s="66"/>
      <c r="E76" s="66" t="s">
        <v>1</v>
      </c>
      <c r="F76" s="119">
        <f t="shared" si="6"/>
        <v>40973</v>
      </c>
      <c r="G76" s="120">
        <f t="shared" si="7"/>
        <v>40973</v>
      </c>
      <c r="H76" s="99"/>
      <c r="I76" s="114"/>
      <c r="J76" s="110">
        <f t="shared" si="8"/>
        <v>1</v>
      </c>
      <c r="K76" s="179" t="s">
        <v>45</v>
      </c>
      <c r="L76" s="96" t="s">
        <v>102</v>
      </c>
      <c r="M76" s="156" t="s">
        <v>102</v>
      </c>
      <c r="N76" s="108">
        <v>1</v>
      </c>
      <c r="Q76" s="117">
        <f>IF(Q75&lt;'Aansluitproces Digipoort PI'!$E$17,Q75+1,"")</f>
        <v>40981</v>
      </c>
      <c r="R76" s="116">
        <f>IF(Q76&lt;&gt;"",SUMIF('Aansluitproces Digipoort PI'!F$27:F$121,'Aansluitproces Digipoort PI'!Q76,'Aansluitproces Digipoort PI'!$J$26:$J$121),"")</f>
        <v>3</v>
      </c>
      <c r="S76" s="116">
        <f>IF(Q76&lt;&gt;"",SUMIF('Aansluitproces Digipoort PI'!G$26:G$121,'Aansluitproces Digipoort PI'!$Q76,'Aansluitproces Digipoort PI'!$J$26:$J$121),"")</f>
        <v>35</v>
      </c>
      <c r="T76" s="116">
        <f>IF(Q76&lt;&gt;"",SUMIF('Aansluitproces Digipoort PI'!H$26:H$121,'Aansluitproces Digipoort PI'!Q76,'Aansluitproces Digipoort PI'!$J$26:$J$121),"")</f>
        <v>0</v>
      </c>
      <c r="U76" s="118" t="e">
        <f>SUM(R$4:R76)/R$191</f>
        <v>#REF!</v>
      </c>
      <c r="V76" s="118" t="e">
        <f>SUM(S$4:S76)/S$191</f>
        <v>#REF!</v>
      </c>
      <c r="W76" s="118" t="e">
        <f>SUM(T$4:T76)/S$191</f>
        <v>#REF!</v>
      </c>
    </row>
    <row r="77" spans="1:204" ht="6.75" customHeight="1" x14ac:dyDescent="0.2">
      <c r="B77" s="155"/>
      <c r="C77" s="66"/>
      <c r="D77" s="66"/>
      <c r="E77" s="64"/>
      <c r="F77" s="77"/>
      <c r="G77" s="77"/>
      <c r="H77" s="99"/>
      <c r="I77" s="114"/>
      <c r="J77" s="110"/>
      <c r="K77" s="95"/>
      <c r="L77" s="96"/>
      <c r="M77" s="156"/>
      <c r="N77" s="108"/>
      <c r="Q77" s="117">
        <f>IF(Q76&lt;'Aansluitproces Digipoort PI'!$E$17,Q76+1,"")</f>
        <v>40982</v>
      </c>
      <c r="R77" s="116">
        <f>IF(Q77&lt;&gt;"",SUMIF('Aansluitproces Digipoort PI'!F$27:F$121,'Aansluitproces Digipoort PI'!Q77,'Aansluitproces Digipoort PI'!$J$26:$J$121),"")</f>
        <v>0</v>
      </c>
      <c r="S77" s="116">
        <f>IF(Q77&lt;&gt;"",SUMIF('Aansluitproces Digipoort PI'!G$26:G$121,'Aansluitproces Digipoort PI'!$Q77,'Aansluitproces Digipoort PI'!$J$26:$J$121),"")</f>
        <v>0</v>
      </c>
      <c r="T77" s="116">
        <f>IF(Q77&lt;&gt;"",SUMIF('Aansluitproces Digipoort PI'!H$26:H$121,'Aansluitproces Digipoort PI'!Q77,'Aansluitproces Digipoort PI'!$J$26:$J$121),"")</f>
        <v>0</v>
      </c>
      <c r="U77" s="118" t="e">
        <f>SUM(R$4:R77)/R$191</f>
        <v>#REF!</v>
      </c>
      <c r="V77" s="118" t="e">
        <f>SUM(S$4:S77)/S$191</f>
        <v>#REF!</v>
      </c>
      <c r="W77" s="118" t="e">
        <f>SUM(T$4:T77)/S$191</f>
        <v>#REF!</v>
      </c>
    </row>
    <row r="78" spans="1:204" s="12" customFormat="1" ht="13.5" thickBot="1" x14ac:dyDescent="0.25">
      <c r="A78" s="36"/>
      <c r="B78" s="157" t="s">
        <v>75</v>
      </c>
      <c r="C78" s="158" t="s">
        <v>181</v>
      </c>
      <c r="D78" s="158"/>
      <c r="E78" s="158"/>
      <c r="F78" s="159">
        <f>MAX(F57:F76)</f>
        <v>40973</v>
      </c>
      <c r="G78" s="160">
        <f>MAX(G57:G76)</f>
        <v>40973</v>
      </c>
      <c r="H78" s="161" t="str">
        <f>IF(COUNT(H57:H76)=COUNT(F57:F76),MAX(H57:H76),"")</f>
        <v/>
      </c>
      <c r="I78" s="158"/>
      <c r="J78" s="162"/>
      <c r="K78" s="163"/>
      <c r="L78" s="164" t="s">
        <v>102</v>
      </c>
      <c r="M78" s="165" t="s">
        <v>102</v>
      </c>
      <c r="N78" s="103"/>
      <c r="O78" s="36"/>
      <c r="P78" s="36"/>
      <c r="Q78" s="117">
        <f>IF(Q77&lt;'Aansluitproces Digipoort PI'!$E$17,Q77+1,"")</f>
        <v>40983</v>
      </c>
      <c r="R78" s="116">
        <f>IF(Q78&lt;&gt;"",SUMIF('Aansluitproces Digipoort PI'!F$27:F$121,'Aansluitproces Digipoort PI'!Q78,'Aansluitproces Digipoort PI'!$J$26:$J$121),"")</f>
        <v>0</v>
      </c>
      <c r="S78" s="116">
        <f>IF(Q78&lt;&gt;"",SUMIF('Aansluitproces Digipoort PI'!G$26:G$121,'Aansluitproces Digipoort PI'!$Q78,'Aansluitproces Digipoort PI'!$J$26:$J$121),"")</f>
        <v>0</v>
      </c>
      <c r="T78" s="116">
        <f>IF(Q78&lt;&gt;"",SUMIF('Aansluitproces Digipoort PI'!H$26:H$121,'Aansluitproces Digipoort PI'!Q78,'Aansluitproces Digipoort PI'!$J$26:$J$121),"")</f>
        <v>0</v>
      </c>
      <c r="U78" s="118" t="e">
        <f>SUM(R$4:R78)/R$191</f>
        <v>#REF!</v>
      </c>
      <c r="V78" s="118" t="e">
        <f>SUM(S$4:S78)/S$191</f>
        <v>#REF!</v>
      </c>
      <c r="W78" s="118" t="e">
        <f>SUM(T$4:T78)/S$191</f>
        <v>#REF!</v>
      </c>
      <c r="X78" s="11"/>
      <c r="Y78" s="36"/>
      <c r="Z78" s="36"/>
      <c r="AA78" s="36"/>
      <c r="AB78" s="36"/>
      <c r="AC78" s="36"/>
      <c r="AD78" s="36"/>
      <c r="AE78" s="36"/>
      <c r="AF78" s="36"/>
      <c r="AG78" s="36"/>
      <c r="AH78" s="36"/>
      <c r="AI78" s="36"/>
      <c r="AJ78" s="36"/>
      <c r="AK78" s="36"/>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row>
    <row r="79" spans="1:204" ht="13.5" thickBot="1" x14ac:dyDescent="0.25">
      <c r="B79" s="17"/>
      <c r="C79" s="55"/>
      <c r="D79" s="55"/>
      <c r="E79" s="41"/>
      <c r="F79" s="53"/>
      <c r="G79" s="53"/>
      <c r="H79" s="22"/>
      <c r="I79" s="41"/>
      <c r="J79" s="30"/>
      <c r="K79" s="17"/>
      <c r="L79" s="22"/>
      <c r="M79" s="22"/>
      <c r="Q79" s="117">
        <f>IF(Q78&lt;'Aansluitproces Digipoort PI'!$E$17,Q78+1,"")</f>
        <v>40984</v>
      </c>
      <c r="R79" s="116">
        <f>IF(Q79&lt;&gt;"",SUMIF('Aansluitproces Digipoort PI'!F$27:F$121,'Aansluitproces Digipoort PI'!Q79,'Aansluitproces Digipoort PI'!$J$26:$J$121),"")</f>
        <v>0</v>
      </c>
      <c r="S79" s="116">
        <f>IF(Q79&lt;&gt;"",SUMIF('Aansluitproces Digipoort PI'!G$26:G$121,'Aansluitproces Digipoort PI'!$Q79,'Aansluitproces Digipoort PI'!$J$26:$J$121),"")</f>
        <v>0</v>
      </c>
      <c r="T79" s="116">
        <f>IF(Q79&lt;&gt;"",SUMIF('Aansluitproces Digipoort PI'!H$26:H$121,'Aansluitproces Digipoort PI'!Q79,'Aansluitproces Digipoort PI'!$J$26:$J$121),"")</f>
        <v>0</v>
      </c>
      <c r="U79" s="118" t="e">
        <f>SUM(R$4:R79)/R$191</f>
        <v>#REF!</v>
      </c>
      <c r="V79" s="118" t="e">
        <f>SUM(S$4:S79)/S$191</f>
        <v>#REF!</v>
      </c>
      <c r="W79" s="118" t="e">
        <f>SUM(T$4:T79)/S$191</f>
        <v>#REF!</v>
      </c>
    </row>
    <row r="80" spans="1:204" s="21" customFormat="1" ht="24.75" customHeight="1" thickBot="1" x14ac:dyDescent="0.25">
      <c r="A80" s="35"/>
      <c r="B80" s="174" t="s">
        <v>113</v>
      </c>
      <c r="C80" s="148" t="s">
        <v>244</v>
      </c>
      <c r="D80" s="148"/>
      <c r="E80" s="148" t="s">
        <v>105</v>
      </c>
      <c r="F80" s="148" t="s">
        <v>103</v>
      </c>
      <c r="G80" s="121" t="s">
        <v>87</v>
      </c>
      <c r="H80" s="147" t="s">
        <v>78</v>
      </c>
      <c r="I80" s="148" t="s">
        <v>104</v>
      </c>
      <c r="J80" s="148" t="s">
        <v>259</v>
      </c>
      <c r="K80" s="344" t="s">
        <v>73</v>
      </c>
      <c r="L80" s="344"/>
      <c r="M80" s="149"/>
      <c r="N80" s="102"/>
      <c r="O80" s="35"/>
      <c r="P80" s="35"/>
      <c r="Q80" s="117">
        <f>IF(Q79&lt;'Aansluitproces Digipoort PI'!$E$17,Q79+1,"")</f>
        <v>40985</v>
      </c>
      <c r="R80" s="116">
        <f>IF(Q80&lt;&gt;"",SUMIF('Aansluitproces Digipoort PI'!F$27:F$121,'Aansluitproces Digipoort PI'!Q80,'Aansluitproces Digipoort PI'!$J$26:$J$121),"")</f>
        <v>0</v>
      </c>
      <c r="S80" s="116">
        <f>IF(Q80&lt;&gt;"",SUMIF('Aansluitproces Digipoort PI'!G$26:G$121,'Aansluitproces Digipoort PI'!$Q80,'Aansluitproces Digipoort PI'!$J$26:$J$121),"")</f>
        <v>0</v>
      </c>
      <c r="T80" s="116">
        <f>IF(Q80&lt;&gt;"",SUMIF('Aansluitproces Digipoort PI'!H$26:H$121,'Aansluitproces Digipoort PI'!Q80,'Aansluitproces Digipoort PI'!$J$26:$J$121),"")</f>
        <v>0</v>
      </c>
      <c r="U80" s="118" t="e">
        <f>SUM(R$4:R80)/R$191</f>
        <v>#REF!</v>
      </c>
      <c r="V80" s="118" t="e">
        <f>SUM(S$4:S80)/S$191</f>
        <v>#REF!</v>
      </c>
      <c r="W80" s="118" t="e">
        <f>SUM(T$4:T80)/S$191</f>
        <v>#REF!</v>
      </c>
      <c r="X80" s="20"/>
      <c r="Y80" s="35"/>
      <c r="Z80" s="35"/>
      <c r="AA80" s="35"/>
      <c r="AB80" s="35"/>
      <c r="AC80" s="35"/>
      <c r="AD80" s="35"/>
      <c r="AE80" s="35"/>
      <c r="AF80" s="35"/>
      <c r="AG80" s="35"/>
      <c r="AH80" s="35"/>
      <c r="AI80" s="35"/>
      <c r="AJ80" s="35"/>
      <c r="AK80" s="35"/>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row>
    <row r="81" spans="1:204" ht="17.25" customHeight="1" x14ac:dyDescent="0.2">
      <c r="B81" s="150" t="s">
        <v>47</v>
      </c>
      <c r="C81" s="256" t="s">
        <v>245</v>
      </c>
      <c r="D81" s="151"/>
      <c r="E81" s="151" t="s">
        <v>0</v>
      </c>
      <c r="F81" s="123">
        <f>IF(E$15&lt;&gt;"",WORKDAY(MAX(VLOOKUP(K81,B$24:J$152,5,FALSE),VLOOKUP(L81,B$24:J$152,5,FALSE),VLOOKUP(M81,B$24:J$152,5,FALSE)),J81),"")</f>
        <v>40932</v>
      </c>
      <c r="G81" s="122">
        <f>IF(H81,H81,WORKDAY(MAX(VLOOKUP(K81,B$24:M$152,6,FALSE),VLOOKUP(L81,B$24:M$152,6,FALSE),VLOOKUP(M81,B$24:M$152,6,FALSE),L$14),J81))</f>
        <v>40932</v>
      </c>
      <c r="H81" s="152"/>
      <c r="I81" s="114"/>
      <c r="J81" s="145">
        <f>+N81</f>
        <v>3</v>
      </c>
      <c r="K81" s="153" t="s">
        <v>93</v>
      </c>
      <c r="L81" s="146" t="s">
        <v>102</v>
      </c>
      <c r="M81" s="154" t="s">
        <v>102</v>
      </c>
      <c r="N81" s="108">
        <v>3</v>
      </c>
      <c r="Q81" s="117">
        <f>IF(Q80&lt;'Aansluitproces Digipoort PI'!$E$17,Q80+1,"")</f>
        <v>40986</v>
      </c>
      <c r="R81" s="116">
        <f>IF(Q81&lt;&gt;"",SUMIF('Aansluitproces Digipoort PI'!F$27:F$121,'Aansluitproces Digipoort PI'!Q81,'Aansluitproces Digipoort PI'!$J$26:$J$121),"")</f>
        <v>0</v>
      </c>
      <c r="S81" s="116">
        <f>IF(Q81&lt;&gt;"",SUMIF('Aansluitproces Digipoort PI'!G$26:G$121,'Aansluitproces Digipoort PI'!$Q81,'Aansluitproces Digipoort PI'!$J$26:$J$121),"")</f>
        <v>0</v>
      </c>
      <c r="T81" s="116">
        <f>IF(Q81&lt;&gt;"",SUMIF('Aansluitproces Digipoort PI'!H$26:H$121,'Aansluitproces Digipoort PI'!Q81,'Aansluitproces Digipoort PI'!$J$26:$J$121),"")</f>
        <v>0</v>
      </c>
      <c r="U81" s="118" t="e">
        <f>SUM(R$4:R81)/R$191</f>
        <v>#REF!</v>
      </c>
      <c r="V81" s="118" t="e">
        <f>SUM(S$4:S81)/S$191</f>
        <v>#REF!</v>
      </c>
      <c r="W81" s="118" t="e">
        <f>SUM(T$4:T81)/S$191</f>
        <v>#REF!</v>
      </c>
    </row>
    <row r="82" spans="1:204" ht="25.5" x14ac:dyDescent="0.2">
      <c r="B82" s="155" t="s">
        <v>48</v>
      </c>
      <c r="C82" s="65" t="s">
        <v>182</v>
      </c>
      <c r="D82" s="64"/>
      <c r="E82" s="64" t="s">
        <v>0</v>
      </c>
      <c r="F82" s="119">
        <f>IF(E$15&lt;&gt;"",WORKDAY(MAX(VLOOKUP(K82,B$24:J$152,5,FALSE),VLOOKUP(L82,B$24:J$152,5,FALSE),VLOOKUP(M82,B$24:J$152,5,FALSE)),J82),"")</f>
        <v>40981</v>
      </c>
      <c r="G82" s="120">
        <f>IF(H82,H82,WORKDAY(MAX(VLOOKUP(K82,B$24:M$152,6,FALSE),VLOOKUP(L82,B$24:M$152,6,FALSE),VLOOKUP(M82,B$24:M$152,6,FALSE),L$14),J82))</f>
        <v>40981</v>
      </c>
      <c r="H82" s="98"/>
      <c r="I82" s="114"/>
      <c r="J82" s="110">
        <f>+N82</f>
        <v>35</v>
      </c>
      <c r="K82" s="95" t="s">
        <v>47</v>
      </c>
      <c r="L82" s="96" t="s">
        <v>102</v>
      </c>
      <c r="M82" s="156" t="s">
        <v>102</v>
      </c>
      <c r="N82" s="108">
        <v>35</v>
      </c>
      <c r="Q82" s="117">
        <f>IF(Q81&lt;'Aansluitproces Digipoort PI'!$E$17,Q81+1,"")</f>
        <v>40987</v>
      </c>
      <c r="R82" s="116">
        <f>IF(Q82&lt;&gt;"",SUMIF('Aansluitproces Digipoort PI'!F$27:F$121,'Aansluitproces Digipoort PI'!Q82,'Aansluitproces Digipoort PI'!$J$26:$J$121),"")</f>
        <v>0</v>
      </c>
      <c r="S82" s="116">
        <f>IF(Q82&lt;&gt;"",SUMIF('Aansluitproces Digipoort PI'!G$26:G$121,'Aansluitproces Digipoort PI'!$Q82,'Aansluitproces Digipoort PI'!$J$26:$J$121),"")</f>
        <v>0</v>
      </c>
      <c r="T82" s="116">
        <f>IF(Q82&lt;&gt;"",SUMIF('Aansluitproces Digipoort PI'!H$26:H$121,'Aansluitproces Digipoort PI'!Q82,'Aansluitproces Digipoort PI'!$J$26:$J$121),"")</f>
        <v>0</v>
      </c>
      <c r="U82" s="118" t="e">
        <f>SUM(R$4:R82)/R$191</f>
        <v>#REF!</v>
      </c>
      <c r="V82" s="118" t="e">
        <f>SUM(S$4:S82)/S$191</f>
        <v>#REF!</v>
      </c>
      <c r="W82" s="118" t="e">
        <f>SUM(T$4:T82)/S$191</f>
        <v>#REF!</v>
      </c>
    </row>
    <row r="83" spans="1:204" x14ac:dyDescent="0.2">
      <c r="B83" s="155" t="s">
        <v>49</v>
      </c>
      <c r="C83" s="254" t="s">
        <v>246</v>
      </c>
      <c r="D83" s="64"/>
      <c r="E83" s="64" t="s">
        <v>0</v>
      </c>
      <c r="F83" s="119">
        <f>IF(E$15&lt;&gt;"",WORKDAY(MAX(VLOOKUP(K83,B$24:J$152,5,FALSE),VLOOKUP(L83,B$24:J$152,5,FALSE),VLOOKUP(M83,B$24:J$152,5,FALSE)),J83),"")</f>
        <v>40988</v>
      </c>
      <c r="G83" s="120">
        <f>IF(H83,H83,WORKDAY(MAX(VLOOKUP(K83,B$24:M$152,6,FALSE),VLOOKUP(L83,B$24:M$152,6,FALSE),VLOOKUP(M83,B$24:M$152,6,FALSE),L$14),J83))</f>
        <v>40988</v>
      </c>
      <c r="H83" s="98"/>
      <c r="I83" s="114"/>
      <c r="J83" s="110">
        <f>+N83</f>
        <v>5</v>
      </c>
      <c r="K83" s="95" t="s">
        <v>48</v>
      </c>
      <c r="L83" s="96" t="s">
        <v>102</v>
      </c>
      <c r="M83" s="156" t="s">
        <v>102</v>
      </c>
      <c r="N83" s="108">
        <v>5</v>
      </c>
      <c r="Q83" s="117">
        <f>IF(Q82&lt;'Aansluitproces Digipoort PI'!$E$17,Q82+1,"")</f>
        <v>40988</v>
      </c>
      <c r="R83" s="116">
        <f>IF(Q83&lt;&gt;"",SUMIF('Aansluitproces Digipoort PI'!F$27:F$121,'Aansluitproces Digipoort PI'!Q83,'Aansluitproces Digipoort PI'!$J$26:$J$121),"")</f>
        <v>35</v>
      </c>
      <c r="S83" s="116">
        <f>IF(Q83&lt;&gt;"",SUMIF('Aansluitproces Digipoort PI'!G$26:G$121,'Aansluitproces Digipoort PI'!$Q83,'Aansluitproces Digipoort PI'!$J$26:$J$121),"")</f>
        <v>5</v>
      </c>
      <c r="T83" s="116">
        <f>IF(Q83&lt;&gt;"",SUMIF('Aansluitproces Digipoort PI'!H$26:H$121,'Aansluitproces Digipoort PI'!Q83,'Aansluitproces Digipoort PI'!$J$26:$J$121),"")</f>
        <v>0</v>
      </c>
      <c r="U83" s="118" t="e">
        <f>SUM(R$4:R83)/R$191</f>
        <v>#REF!</v>
      </c>
      <c r="V83" s="118" t="e">
        <f>SUM(S$4:S83)/S$191</f>
        <v>#REF!</v>
      </c>
      <c r="W83" s="118" t="e">
        <f>SUM(T$4:T83)/S$191</f>
        <v>#REF!</v>
      </c>
    </row>
    <row r="84" spans="1:204" x14ac:dyDescent="0.2">
      <c r="B84" s="177" t="s">
        <v>76</v>
      </c>
      <c r="C84" s="65" t="s">
        <v>247</v>
      </c>
      <c r="D84" s="64"/>
      <c r="E84" s="64" t="s">
        <v>0</v>
      </c>
      <c r="F84" s="119">
        <f>IF(E$15&lt;&gt;"",WORKDAY(MAX(VLOOKUP(K84,B$24:J$152,5,FALSE),VLOOKUP(L84,B$24:J$152,5,FALSE),VLOOKUP(M84,B$24:J$152,5,FALSE)),J84),"")</f>
        <v>40995</v>
      </c>
      <c r="G84" s="120">
        <f>IF(H84,H84,WORKDAY(MAX(VLOOKUP(K84,B$24:M$152,6,FALSE),VLOOKUP(L84,B$24:M$152,6,FALSE),VLOOKUP(M84,B$24:M$152,6,FALSE),L$14),J84))</f>
        <v>40995</v>
      </c>
      <c r="H84" s="98"/>
      <c r="I84" s="114"/>
      <c r="J84" s="110">
        <f>+N84</f>
        <v>5</v>
      </c>
      <c r="K84" s="179" t="s">
        <v>49</v>
      </c>
      <c r="L84" s="96" t="s">
        <v>102</v>
      </c>
      <c r="M84" s="156" t="s">
        <v>102</v>
      </c>
      <c r="N84" s="108">
        <v>5</v>
      </c>
      <c r="Q84" s="117">
        <f>IF(Q83&lt;'Aansluitproces Digipoort PI'!$E$17,Q83+1,"")</f>
        <v>40989</v>
      </c>
      <c r="R84" s="116">
        <f>IF(Q84&lt;&gt;"",SUMIF('Aansluitproces Digipoort PI'!F$27:F$121,'Aansluitproces Digipoort PI'!Q84,'Aansluitproces Digipoort PI'!$J$26:$J$121),"")</f>
        <v>0</v>
      </c>
      <c r="S84" s="116">
        <f>IF(Q84&lt;&gt;"",SUMIF('Aansluitproces Digipoort PI'!G$26:G$121,'Aansluitproces Digipoort PI'!$Q84,'Aansluitproces Digipoort PI'!$J$26:$J$121),"")</f>
        <v>0</v>
      </c>
      <c r="T84" s="116">
        <f>IF(Q84&lt;&gt;"",SUMIF('Aansluitproces Digipoort PI'!H$26:H$121,'Aansluitproces Digipoort PI'!Q84,'Aansluitproces Digipoort PI'!$J$26:$J$121),"")</f>
        <v>0</v>
      </c>
      <c r="U84" s="118" t="e">
        <f>SUM(R$4:R84)/R$191</f>
        <v>#REF!</v>
      </c>
      <c r="V84" s="118" t="e">
        <f>SUM(S$4:S84)/S$191</f>
        <v>#REF!</v>
      </c>
      <c r="W84" s="118" t="e">
        <f>SUM(T$4:T84)/S$191</f>
        <v>#REF!</v>
      </c>
    </row>
    <row r="85" spans="1:204" ht="6.75" customHeight="1" x14ac:dyDescent="0.2">
      <c r="B85" s="155"/>
      <c r="C85" s="64"/>
      <c r="D85" s="64"/>
      <c r="E85" s="64"/>
      <c r="F85" s="77"/>
      <c r="G85" s="77"/>
      <c r="H85" s="99"/>
      <c r="I85" s="114"/>
      <c r="J85" s="110"/>
      <c r="K85" s="95"/>
      <c r="L85" s="96"/>
      <c r="M85" s="156"/>
      <c r="N85" s="108"/>
      <c r="Q85" s="117">
        <f>IF(Q84&lt;'Aansluitproces Digipoort PI'!$E$17,Q84+1,"")</f>
        <v>40990</v>
      </c>
      <c r="R85" s="116">
        <f>IF(Q85&lt;&gt;"",SUMIF('Aansluitproces Digipoort PI'!F$27:F$121,'Aansluitproces Digipoort PI'!Q85,'Aansluitproces Digipoort PI'!$J$26:$J$121),"")</f>
        <v>0</v>
      </c>
      <c r="S85" s="116">
        <f>IF(Q85&lt;&gt;"",SUMIF('Aansluitproces Digipoort PI'!G$26:G$121,'Aansluitproces Digipoort PI'!$Q85,'Aansluitproces Digipoort PI'!$J$26:$J$121),"")</f>
        <v>0</v>
      </c>
      <c r="T85" s="116">
        <f>IF(Q85&lt;&gt;"",SUMIF('Aansluitproces Digipoort PI'!H$26:H$121,'Aansluitproces Digipoort PI'!Q85,'Aansluitproces Digipoort PI'!$J$26:$J$121),"")</f>
        <v>0</v>
      </c>
      <c r="U85" s="118" t="e">
        <f>SUM(R$4:R85)/R$191</f>
        <v>#REF!</v>
      </c>
      <c r="V85" s="118" t="e">
        <f>SUM(S$4:S85)/S$191</f>
        <v>#REF!</v>
      </c>
      <c r="W85" s="118" t="e">
        <f>SUM(T$4:T85)/S$191</f>
        <v>#REF!</v>
      </c>
    </row>
    <row r="86" spans="1:204" s="12" customFormat="1" ht="13.5" thickBot="1" x14ac:dyDescent="0.25">
      <c r="A86" s="36"/>
      <c r="B86" s="157" t="s">
        <v>190</v>
      </c>
      <c r="C86" s="158" t="s">
        <v>183</v>
      </c>
      <c r="D86" s="158"/>
      <c r="E86" s="158"/>
      <c r="F86" s="159">
        <f>MAX(F81:F84)</f>
        <v>40995</v>
      </c>
      <c r="G86" s="159">
        <f>MAX(G81:G84)</f>
        <v>40995</v>
      </c>
      <c r="H86" s="161" t="str">
        <f>IF(COUNT(H81:H84)=COUNT(F81:F84),MAX(H81:H84),"")</f>
        <v/>
      </c>
      <c r="I86" s="158"/>
      <c r="J86" s="162"/>
      <c r="K86" s="163"/>
      <c r="L86" s="164" t="s">
        <v>102</v>
      </c>
      <c r="M86" s="165" t="s">
        <v>102</v>
      </c>
      <c r="N86" s="103"/>
      <c r="O86" s="36"/>
      <c r="P86" s="36"/>
      <c r="Q86" s="117">
        <f>IF(Q85&lt;'Aansluitproces Digipoort PI'!$E$17,Q85+1,"")</f>
        <v>40991</v>
      </c>
      <c r="R86" s="116">
        <f>IF(Q86&lt;&gt;"",SUMIF('Aansluitproces Digipoort PI'!F$27:F$121,'Aansluitproces Digipoort PI'!Q86,'Aansluitproces Digipoort PI'!$J$26:$J$121),"")</f>
        <v>0</v>
      </c>
      <c r="S86" s="116">
        <f>IF(Q86&lt;&gt;"",SUMIF('Aansluitproces Digipoort PI'!G$26:G$121,'Aansluitproces Digipoort PI'!$Q86,'Aansluitproces Digipoort PI'!$J$26:$J$121),"")</f>
        <v>0</v>
      </c>
      <c r="T86" s="116">
        <f>IF(Q86&lt;&gt;"",SUMIF('Aansluitproces Digipoort PI'!H$26:H$121,'Aansluitproces Digipoort PI'!Q86,'Aansluitproces Digipoort PI'!$J$26:$J$121),"")</f>
        <v>0</v>
      </c>
      <c r="U86" s="118" t="e">
        <f>SUM(R$4:R86)/R$191</f>
        <v>#REF!</v>
      </c>
      <c r="V86" s="118" t="e">
        <f>SUM(S$4:S86)/S$191</f>
        <v>#REF!</v>
      </c>
      <c r="W86" s="118" t="e">
        <f>SUM(T$4:T86)/S$191</f>
        <v>#REF!</v>
      </c>
      <c r="X86" s="11"/>
      <c r="Y86" s="36"/>
      <c r="Z86" s="36"/>
      <c r="AA86" s="36"/>
      <c r="AB86" s="36"/>
      <c r="AC86" s="36"/>
      <c r="AD86" s="36"/>
      <c r="AE86" s="36"/>
      <c r="AF86" s="36"/>
      <c r="AG86" s="36"/>
      <c r="AH86" s="36"/>
      <c r="AI86" s="36"/>
      <c r="AJ86" s="36"/>
      <c r="AK86" s="36"/>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row>
    <row r="87" spans="1:204" ht="13.5" thickBot="1" x14ac:dyDescent="0.25">
      <c r="B87" s="17"/>
      <c r="C87" s="41"/>
      <c r="D87" s="41"/>
      <c r="E87" s="41"/>
      <c r="F87" s="53"/>
      <c r="G87" s="53"/>
      <c r="H87" s="22"/>
      <c r="I87" s="41"/>
      <c r="J87" s="30"/>
      <c r="K87" s="17"/>
      <c r="L87" s="22"/>
      <c r="M87" s="22"/>
      <c r="Q87" s="117">
        <f>IF(Q86&lt;'Aansluitproces Digipoort PI'!$E$17,Q86+1,"")</f>
        <v>40992</v>
      </c>
      <c r="R87" s="116">
        <f>IF(Q87&lt;&gt;"",SUMIF('Aansluitproces Digipoort PI'!F$27:F$121,'Aansluitproces Digipoort PI'!Q87,'Aansluitproces Digipoort PI'!$J$26:$J$121),"")</f>
        <v>0</v>
      </c>
      <c r="S87" s="116">
        <f>IF(Q87&lt;&gt;"",SUMIF('Aansluitproces Digipoort PI'!G$26:G$121,'Aansluitproces Digipoort PI'!$Q87,'Aansluitproces Digipoort PI'!$J$26:$J$121),"")</f>
        <v>0</v>
      </c>
      <c r="T87" s="116">
        <f>IF(Q87&lt;&gt;"",SUMIF('Aansluitproces Digipoort PI'!H$26:H$121,'Aansluitproces Digipoort PI'!Q87,'Aansluitproces Digipoort PI'!$J$26:$J$121),"")</f>
        <v>0</v>
      </c>
      <c r="U87" s="118" t="e">
        <f>SUM(R$4:R87)/R$191</f>
        <v>#REF!</v>
      </c>
      <c r="V87" s="118" t="e">
        <f>SUM(S$4:S87)/S$191</f>
        <v>#REF!</v>
      </c>
      <c r="W87" s="118" t="e">
        <f>SUM(T$4:T87)/S$191</f>
        <v>#REF!</v>
      </c>
    </row>
    <row r="88" spans="1:204" s="21" customFormat="1" ht="24.75" customHeight="1" thickBot="1" x14ac:dyDescent="0.25">
      <c r="A88" s="35"/>
      <c r="B88" s="174" t="s">
        <v>109</v>
      </c>
      <c r="C88" s="148" t="s">
        <v>107</v>
      </c>
      <c r="D88" s="148"/>
      <c r="E88" s="148" t="s">
        <v>105</v>
      </c>
      <c r="F88" s="148" t="s">
        <v>103</v>
      </c>
      <c r="G88" s="121" t="s">
        <v>87</v>
      </c>
      <c r="H88" s="147" t="s">
        <v>78</v>
      </c>
      <c r="I88" s="148" t="s">
        <v>104</v>
      </c>
      <c r="J88" s="148" t="s">
        <v>259</v>
      </c>
      <c r="K88" s="344" t="s">
        <v>73</v>
      </c>
      <c r="L88" s="344"/>
      <c r="M88" s="149"/>
      <c r="N88" s="102"/>
      <c r="O88" s="35"/>
      <c r="P88" s="35"/>
      <c r="Q88" s="117">
        <f>IF(Q87&lt;'Aansluitproces Digipoort PI'!$E$17,Q87+1,"")</f>
        <v>40993</v>
      </c>
      <c r="R88" s="116">
        <f>IF(Q88&lt;&gt;"",SUMIF('Aansluitproces Digipoort PI'!F$27:F$121,'Aansluitproces Digipoort PI'!Q88,'Aansluitproces Digipoort PI'!$J$26:$J$121),"")</f>
        <v>0</v>
      </c>
      <c r="S88" s="116">
        <f>IF(Q88&lt;&gt;"",SUMIF('Aansluitproces Digipoort PI'!G$26:G$121,'Aansluitproces Digipoort PI'!$Q88,'Aansluitproces Digipoort PI'!$J$26:$J$121),"")</f>
        <v>0</v>
      </c>
      <c r="T88" s="116">
        <f>IF(Q88&lt;&gt;"",SUMIF('Aansluitproces Digipoort PI'!H$26:H$121,'Aansluitproces Digipoort PI'!Q88,'Aansluitproces Digipoort PI'!$J$26:$J$121),"")</f>
        <v>0</v>
      </c>
      <c r="U88" s="118" t="e">
        <f>SUM(R$4:R88)/R$191</f>
        <v>#REF!</v>
      </c>
      <c r="V88" s="118" t="e">
        <f>SUM(S$4:S88)/S$191</f>
        <v>#REF!</v>
      </c>
      <c r="W88" s="118" t="e">
        <f>SUM(T$4:T88)/S$191</f>
        <v>#REF!</v>
      </c>
      <c r="X88" s="43"/>
      <c r="Y88" s="35"/>
      <c r="Z88" s="35"/>
      <c r="AA88" s="35"/>
      <c r="AB88" s="35"/>
      <c r="AC88" s="35"/>
      <c r="AD88" s="35"/>
      <c r="AE88" s="35"/>
      <c r="AF88" s="35"/>
      <c r="AG88" s="35"/>
      <c r="AH88" s="35"/>
      <c r="AI88" s="35"/>
      <c r="AJ88" s="35"/>
      <c r="AK88" s="35"/>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row>
    <row r="89" spans="1:204" ht="25.5" x14ac:dyDescent="0.2">
      <c r="B89" s="262" t="s">
        <v>69</v>
      </c>
      <c r="C89" s="263" t="s">
        <v>248</v>
      </c>
      <c r="D89" s="264"/>
      <c r="E89" s="264" t="s">
        <v>0</v>
      </c>
      <c r="F89" s="265">
        <f t="shared" ref="F89:F95" si="10">IF(E$15&lt;&gt;"",WORKDAY(MAX(VLOOKUP(K89,B$24:J$152,5,FALSE),VLOOKUP(L89,B$24:J$152,5,FALSE),VLOOKUP(M89,B$24:J$152,5,FALSE)),J89),"")</f>
        <v>41002</v>
      </c>
      <c r="G89" s="266">
        <f t="shared" ref="G89:G95" si="11">IF(H89,H89,WORKDAY(MAX(VLOOKUP(K89,B$24:M$152,6,FALSE),VLOOKUP(L89,B$24:M$152,6,FALSE),VLOOKUP(M89,B$24:M$152,6,FALSE),L$14),J89))</f>
        <v>41002</v>
      </c>
      <c r="H89" s="267"/>
      <c r="I89" s="114"/>
      <c r="J89" s="269">
        <f t="shared" ref="J89:J95" si="12">+N89</f>
        <v>5</v>
      </c>
      <c r="K89" s="270" t="s">
        <v>190</v>
      </c>
      <c r="L89" s="271" t="s">
        <v>75</v>
      </c>
      <c r="M89" s="272" t="s">
        <v>164</v>
      </c>
      <c r="N89" s="108">
        <v>5</v>
      </c>
      <c r="Q89" s="117">
        <f>IF(Q88&lt;'Aansluitproces Digipoort PI'!$E$17,Q88+1,"")</f>
        <v>40994</v>
      </c>
      <c r="R89" s="116">
        <f>IF(Q89&lt;&gt;"",SUMIF('Aansluitproces Digipoort PI'!F$27:F$121,'Aansluitproces Digipoort PI'!Q89,'Aansluitproces Digipoort PI'!$J$26:$J$121),"")</f>
        <v>0</v>
      </c>
      <c r="S89" s="116">
        <f>IF(Q89&lt;&gt;"",SUMIF('Aansluitproces Digipoort PI'!G$26:G$121,'Aansluitproces Digipoort PI'!$Q89,'Aansluitproces Digipoort PI'!$J$26:$J$121),"")</f>
        <v>0</v>
      </c>
      <c r="T89" s="116">
        <f>IF(Q89&lt;&gt;"",SUMIF('Aansluitproces Digipoort PI'!H$26:H$121,'Aansluitproces Digipoort PI'!Q89,'Aansluitproces Digipoort PI'!$J$26:$J$121),"")</f>
        <v>0</v>
      </c>
      <c r="U89" s="118" t="e">
        <f>SUM(R$4:R89)/R$191</f>
        <v>#REF!</v>
      </c>
      <c r="V89" s="118" t="e">
        <f>SUM(S$4:S89)/S$191</f>
        <v>#REF!</v>
      </c>
      <c r="W89" s="118" t="e">
        <f>SUM(T$4:T89)/S$191</f>
        <v>#REF!</v>
      </c>
    </row>
    <row r="90" spans="1:204" x14ac:dyDescent="0.2">
      <c r="B90" s="273" t="s">
        <v>70</v>
      </c>
      <c r="C90" s="274" t="s">
        <v>184</v>
      </c>
      <c r="D90" s="275"/>
      <c r="E90" s="275" t="s">
        <v>0</v>
      </c>
      <c r="F90" s="276">
        <f t="shared" si="10"/>
        <v>41009</v>
      </c>
      <c r="G90" s="277">
        <f t="shared" si="11"/>
        <v>41009</v>
      </c>
      <c r="H90" s="278"/>
      <c r="I90" s="114"/>
      <c r="J90" s="280">
        <f t="shared" si="12"/>
        <v>5</v>
      </c>
      <c r="K90" s="281" t="s">
        <v>69</v>
      </c>
      <c r="L90" s="282" t="s">
        <v>102</v>
      </c>
      <c r="M90" s="283" t="s">
        <v>102</v>
      </c>
      <c r="N90" s="108">
        <v>5</v>
      </c>
      <c r="Q90" s="117">
        <f>IF(Q89&lt;'Aansluitproces Digipoort PI'!$E$17,Q89+1,"")</f>
        <v>40995</v>
      </c>
      <c r="R90" s="116">
        <f>IF(Q90&lt;&gt;"",SUMIF('Aansluitproces Digipoort PI'!F$27:F$121,'Aansluitproces Digipoort PI'!Q90,'Aansluitproces Digipoort PI'!$J$26:$J$121),"")</f>
        <v>5</v>
      </c>
      <c r="S90" s="116">
        <f>IF(Q90&lt;&gt;"",SUMIF('Aansluitproces Digipoort PI'!G$26:G$121,'Aansluitproces Digipoort PI'!$Q90,'Aansluitproces Digipoort PI'!$J$26:$J$121),"")</f>
        <v>5</v>
      </c>
      <c r="T90" s="116">
        <f>IF(Q90&lt;&gt;"",SUMIF('Aansluitproces Digipoort PI'!H$26:H$121,'Aansluitproces Digipoort PI'!Q90,'Aansluitproces Digipoort PI'!$J$26:$J$121),"")</f>
        <v>0</v>
      </c>
      <c r="U90" s="118" t="e">
        <f>SUM(R$4:R90)/R$191</f>
        <v>#REF!</v>
      </c>
      <c r="V90" s="118" t="e">
        <f>SUM(S$4:S90)/S$191</f>
        <v>#REF!</v>
      </c>
      <c r="W90" s="118" t="e">
        <f>SUM(T$4:T90)/S$191</f>
        <v>#REF!</v>
      </c>
    </row>
    <row r="91" spans="1:204" ht="25.5" x14ac:dyDescent="0.2">
      <c r="B91" s="284" t="s">
        <v>71</v>
      </c>
      <c r="C91" s="274" t="s">
        <v>185</v>
      </c>
      <c r="D91" s="275"/>
      <c r="E91" s="275" t="s">
        <v>0</v>
      </c>
      <c r="F91" s="276">
        <f t="shared" si="10"/>
        <v>41016</v>
      </c>
      <c r="G91" s="277">
        <f t="shared" si="11"/>
        <v>41016</v>
      </c>
      <c r="H91" s="278"/>
      <c r="I91" s="114"/>
      <c r="J91" s="280">
        <f t="shared" si="12"/>
        <v>5</v>
      </c>
      <c r="K91" s="281" t="s">
        <v>70</v>
      </c>
      <c r="L91" s="282" t="s">
        <v>102</v>
      </c>
      <c r="M91" s="283" t="s">
        <v>102</v>
      </c>
      <c r="N91" s="108">
        <v>5</v>
      </c>
      <c r="Q91" s="117">
        <f>IF(Q90&lt;'Aansluitproces Digipoort PI'!$E$17,Q90+1,"")</f>
        <v>40996</v>
      </c>
      <c r="R91" s="116">
        <f>IF(Q91&lt;&gt;"",SUMIF('Aansluitproces Digipoort PI'!F$27:F$121,'Aansluitproces Digipoort PI'!Q91,'Aansluitproces Digipoort PI'!$J$26:$J$121),"")</f>
        <v>0</v>
      </c>
      <c r="S91" s="116">
        <f>IF(Q91&lt;&gt;"",SUMIF('Aansluitproces Digipoort PI'!G$26:G$121,'Aansluitproces Digipoort PI'!$Q91,'Aansluitproces Digipoort PI'!$J$26:$J$121),"")</f>
        <v>0</v>
      </c>
      <c r="T91" s="116">
        <f>IF(Q91&lt;&gt;"",SUMIF('Aansluitproces Digipoort PI'!H$26:H$121,'Aansluitproces Digipoort PI'!Q91,'Aansluitproces Digipoort PI'!$J$26:$J$121),"")</f>
        <v>0</v>
      </c>
      <c r="U91" s="118" t="e">
        <f>SUM(R$4:R91)/R$191</f>
        <v>#REF!</v>
      </c>
      <c r="V91" s="118" t="e">
        <f>SUM(S$4:S91)/S$191</f>
        <v>#REF!</v>
      </c>
      <c r="W91" s="118" t="e">
        <f>SUM(T$4:T91)/S$191</f>
        <v>#REF!</v>
      </c>
    </row>
    <row r="92" spans="1:204" ht="25.5" x14ac:dyDescent="0.2">
      <c r="B92" s="284" t="s">
        <v>72</v>
      </c>
      <c r="C92" s="285" t="s">
        <v>2</v>
      </c>
      <c r="D92" s="275"/>
      <c r="E92" s="275" t="s">
        <v>0</v>
      </c>
      <c r="F92" s="276">
        <f t="shared" si="10"/>
        <v>40997</v>
      </c>
      <c r="G92" s="277">
        <f t="shared" si="11"/>
        <v>40997</v>
      </c>
      <c r="H92" s="278"/>
      <c r="I92" s="114"/>
      <c r="J92" s="280">
        <f t="shared" si="12"/>
        <v>2</v>
      </c>
      <c r="K92" s="281" t="s">
        <v>190</v>
      </c>
      <c r="L92" s="282" t="s">
        <v>102</v>
      </c>
      <c r="M92" s="283" t="s">
        <v>102</v>
      </c>
      <c r="N92" s="108">
        <v>2</v>
      </c>
      <c r="Q92" s="117">
        <f>IF(Q91&lt;'Aansluitproces Digipoort PI'!$E$17,Q91+1,"")</f>
        <v>40997</v>
      </c>
      <c r="R92" s="116">
        <f>IF(Q92&lt;&gt;"",SUMIF('Aansluitproces Digipoort PI'!F$27:F$121,'Aansluitproces Digipoort PI'!Q92,'Aansluitproces Digipoort PI'!$J$26:$J$121),"")</f>
        <v>5</v>
      </c>
      <c r="S92" s="116">
        <f>IF(Q92&lt;&gt;"",SUMIF('Aansluitproces Digipoort PI'!G$26:G$121,'Aansluitproces Digipoort PI'!$Q92,'Aansluitproces Digipoort PI'!$J$26:$J$121),"")</f>
        <v>2</v>
      </c>
      <c r="T92" s="116">
        <f>IF(Q92&lt;&gt;"",SUMIF('Aansluitproces Digipoort PI'!H$26:H$121,'Aansluitproces Digipoort PI'!Q92,'Aansluitproces Digipoort PI'!$J$26:$J$121),"")</f>
        <v>0</v>
      </c>
      <c r="U92" s="118" t="e">
        <f>SUM(R$4:R92)/R$191</f>
        <v>#REF!</v>
      </c>
      <c r="V92" s="118" t="e">
        <f>SUM(S$4:S92)/S$191</f>
        <v>#REF!</v>
      </c>
      <c r="W92" s="118" t="e">
        <f>SUM(T$4:T92)/S$191</f>
        <v>#REF!</v>
      </c>
    </row>
    <row r="93" spans="1:204" ht="25.5" x14ac:dyDescent="0.2">
      <c r="B93" s="284" t="s">
        <v>191</v>
      </c>
      <c r="C93" s="286" t="s">
        <v>61</v>
      </c>
      <c r="D93" s="275"/>
      <c r="E93" s="275" t="s">
        <v>0</v>
      </c>
      <c r="F93" s="276">
        <f t="shared" si="10"/>
        <v>41018</v>
      </c>
      <c r="G93" s="277">
        <f t="shared" si="11"/>
        <v>41018</v>
      </c>
      <c r="H93" s="278"/>
      <c r="I93" s="114"/>
      <c r="J93" s="280">
        <f t="shared" si="12"/>
        <v>2</v>
      </c>
      <c r="K93" s="281" t="s">
        <v>69</v>
      </c>
      <c r="L93" s="287" t="s">
        <v>70</v>
      </c>
      <c r="M93" s="288" t="s">
        <v>71</v>
      </c>
      <c r="N93" s="108">
        <v>2</v>
      </c>
      <c r="Q93" s="117">
        <f>IF(Q92&lt;'Aansluitproces Digipoort PI'!$E$17,Q92+1,"")</f>
        <v>40998</v>
      </c>
      <c r="R93" s="116">
        <f>IF(Q93&lt;&gt;"",SUMIF('Aansluitproces Digipoort PI'!F$27:F$121,'Aansluitproces Digipoort PI'!Q93,'Aansluitproces Digipoort PI'!$J$26:$J$121),"")</f>
        <v>0</v>
      </c>
      <c r="S93" s="116">
        <f>IF(Q93&lt;&gt;"",SUMIF('Aansluitproces Digipoort PI'!G$26:G$121,'Aansluitproces Digipoort PI'!$Q93,'Aansluitproces Digipoort PI'!$J$26:$J$121),"")</f>
        <v>0</v>
      </c>
      <c r="T93" s="116">
        <f>IF(Q93&lt;&gt;"",SUMIF('Aansluitproces Digipoort PI'!H$26:H$121,'Aansluitproces Digipoort PI'!Q93,'Aansluitproces Digipoort PI'!$J$26:$J$121),"")</f>
        <v>0</v>
      </c>
      <c r="U93" s="118" t="e">
        <f>SUM(R$4:R93)/R$191</f>
        <v>#REF!</v>
      </c>
      <c r="V93" s="118" t="e">
        <f>SUM(S$4:S93)/S$191</f>
        <v>#REF!</v>
      </c>
      <c r="W93" s="118" t="e">
        <f>SUM(T$4:T93)/S$191</f>
        <v>#REF!</v>
      </c>
    </row>
    <row r="94" spans="1:204" ht="25.5" x14ac:dyDescent="0.2">
      <c r="B94" s="284" t="s">
        <v>187</v>
      </c>
      <c r="C94" s="275" t="s">
        <v>63</v>
      </c>
      <c r="D94" s="275"/>
      <c r="E94" s="275" t="s">
        <v>52</v>
      </c>
      <c r="F94" s="276">
        <f t="shared" si="10"/>
        <v>41025</v>
      </c>
      <c r="G94" s="277">
        <f t="shared" si="11"/>
        <v>41025</v>
      </c>
      <c r="H94" s="278"/>
      <c r="I94" s="114"/>
      <c r="J94" s="280">
        <f t="shared" si="12"/>
        <v>5</v>
      </c>
      <c r="K94" s="281" t="s">
        <v>191</v>
      </c>
      <c r="L94" s="287" t="s">
        <v>72</v>
      </c>
      <c r="M94" s="283" t="s">
        <v>102</v>
      </c>
      <c r="N94" s="108">
        <v>5</v>
      </c>
      <c r="Q94" s="117">
        <f>IF(Q93&lt;'Aansluitproces Digipoort PI'!$E$17,Q93+1,"")</f>
        <v>40999</v>
      </c>
      <c r="R94" s="116">
        <f>IF(Q94&lt;&gt;"",SUMIF('Aansluitproces Digipoort PI'!F$27:F$121,'Aansluitproces Digipoort PI'!Q94,'Aansluitproces Digipoort PI'!$J$26:$J$121),"")</f>
        <v>0</v>
      </c>
      <c r="S94" s="116">
        <f>IF(Q94&lt;&gt;"",SUMIF('Aansluitproces Digipoort PI'!G$26:G$121,'Aansluitproces Digipoort PI'!$Q94,'Aansluitproces Digipoort PI'!$J$26:$J$121),"")</f>
        <v>0</v>
      </c>
      <c r="T94" s="116">
        <f>IF(Q94&lt;&gt;"",SUMIF('Aansluitproces Digipoort PI'!H$26:H$121,'Aansluitproces Digipoort PI'!Q94,'Aansluitproces Digipoort PI'!$J$26:$J$121),"")</f>
        <v>0</v>
      </c>
      <c r="U94" s="118" t="e">
        <f>SUM(R$4:R94)/R$191</f>
        <v>#REF!</v>
      </c>
      <c r="V94" s="118" t="e">
        <f>SUM(S$4:S94)/S$191</f>
        <v>#REF!</v>
      </c>
      <c r="W94" s="118" t="e">
        <f>SUM(T$4:T94)/S$191</f>
        <v>#REF!</v>
      </c>
    </row>
    <row r="95" spans="1:204" ht="38.25" x14ac:dyDescent="0.2">
      <c r="B95" s="289" t="s">
        <v>188</v>
      </c>
      <c r="C95" s="286" t="s">
        <v>186</v>
      </c>
      <c r="D95" s="275"/>
      <c r="E95" s="275" t="s">
        <v>52</v>
      </c>
      <c r="F95" s="276">
        <f t="shared" si="10"/>
        <v>41025</v>
      </c>
      <c r="G95" s="277">
        <f t="shared" si="11"/>
        <v>41025</v>
      </c>
      <c r="H95" s="278"/>
      <c r="I95" s="114"/>
      <c r="J95" s="280">
        <f t="shared" si="12"/>
        <v>0</v>
      </c>
      <c r="K95" s="281" t="s">
        <v>187</v>
      </c>
      <c r="L95" s="282" t="s">
        <v>102</v>
      </c>
      <c r="M95" s="283" t="s">
        <v>102</v>
      </c>
      <c r="N95" s="108"/>
      <c r="Q95" s="117">
        <f>IF(Q94&lt;'Aansluitproces Digipoort PI'!$E$17,Q94+1,"")</f>
        <v>41000</v>
      </c>
      <c r="R95" s="116">
        <f>IF(Q95&lt;&gt;"",SUMIF('Aansluitproces Digipoort PI'!F$27:F$121,'Aansluitproces Digipoort PI'!Q95,'Aansluitproces Digipoort PI'!$J$26:$J$121),"")</f>
        <v>0</v>
      </c>
      <c r="S95" s="116">
        <f>IF(Q95&lt;&gt;"",SUMIF('Aansluitproces Digipoort PI'!G$26:G$121,'Aansluitproces Digipoort PI'!$Q95,'Aansluitproces Digipoort PI'!$J$26:$J$121),"")</f>
        <v>0</v>
      </c>
      <c r="T95" s="116">
        <f>IF(Q95&lt;&gt;"",SUMIF('Aansluitproces Digipoort PI'!H$26:H$121,'Aansluitproces Digipoort PI'!Q95,'Aansluitproces Digipoort PI'!$J$26:$J$121),"")</f>
        <v>0</v>
      </c>
      <c r="U95" s="118" t="e">
        <f>SUM(R$4:R95)/R$191</f>
        <v>#REF!</v>
      </c>
      <c r="V95" s="118" t="e">
        <f>SUM(S$4:S95)/S$191</f>
        <v>#REF!</v>
      </c>
      <c r="W95" s="118" t="e">
        <f>SUM(T$4:T95)/S$191</f>
        <v>#REF!</v>
      </c>
    </row>
    <row r="96" spans="1:204" ht="6.75" customHeight="1" x14ac:dyDescent="0.2">
      <c r="B96" s="273"/>
      <c r="C96" s="290"/>
      <c r="D96" s="290"/>
      <c r="E96" s="275"/>
      <c r="F96" s="291"/>
      <c r="G96" s="291"/>
      <c r="H96" s="278"/>
      <c r="I96" s="114"/>
      <c r="J96" s="280"/>
      <c r="K96" s="292"/>
      <c r="L96" s="282"/>
      <c r="M96" s="283"/>
      <c r="Q96" s="117">
        <f>IF(Q95&lt;'Aansluitproces Digipoort PI'!$E$17,Q95+1,"")</f>
        <v>41001</v>
      </c>
      <c r="R96" s="116">
        <f>IF(Q96&lt;&gt;"",SUMIF('Aansluitproces Digipoort PI'!F$27:F$121,'Aansluitproces Digipoort PI'!Q96,'Aansluitproces Digipoort PI'!$J$26:$J$121),"")</f>
        <v>0</v>
      </c>
      <c r="S96" s="116">
        <f>IF(Q96&lt;&gt;"",SUMIF('Aansluitproces Digipoort PI'!G$26:G$121,'Aansluitproces Digipoort PI'!$Q96,'Aansluitproces Digipoort PI'!$J$26:$J$121),"")</f>
        <v>0</v>
      </c>
      <c r="T96" s="116">
        <f>IF(Q96&lt;&gt;"",SUMIF('Aansluitproces Digipoort PI'!H$26:H$121,'Aansluitproces Digipoort PI'!Q96,'Aansluitproces Digipoort PI'!$J$26:$J$121),"")</f>
        <v>0</v>
      </c>
      <c r="U96" s="118" t="e">
        <f>SUM(R$4:R96)/R$191</f>
        <v>#REF!</v>
      </c>
      <c r="V96" s="118" t="e">
        <f>SUM(S$4:S96)/S$191</f>
        <v>#REF!</v>
      </c>
      <c r="W96" s="118" t="e">
        <f>SUM(T$4:T96)/S$191</f>
        <v>#REF!</v>
      </c>
    </row>
    <row r="97" spans="1:204" s="12" customFormat="1" ht="13.5" thickBot="1" x14ac:dyDescent="0.25">
      <c r="A97" s="36"/>
      <c r="B97" s="293" t="s">
        <v>189</v>
      </c>
      <c r="C97" s="294" t="s">
        <v>110</v>
      </c>
      <c r="D97" s="294"/>
      <c r="E97" s="294"/>
      <c r="F97" s="295">
        <f>MAX(F89:F95)</f>
        <v>41025</v>
      </c>
      <c r="G97" s="295">
        <f>MAX(G89:G95)</f>
        <v>41025</v>
      </c>
      <c r="H97" s="296" t="str">
        <f>IF(COUNT(H89:H95)=COUNT(F89:F95),MAX(H89:H95),"")</f>
        <v/>
      </c>
      <c r="I97" s="294"/>
      <c r="J97" s="297"/>
      <c r="K97" s="298"/>
      <c r="L97" s="299"/>
      <c r="M97" s="300"/>
      <c r="N97" s="103"/>
      <c r="O97" s="36"/>
      <c r="P97" s="36"/>
      <c r="Q97" s="117">
        <f>IF(Q96&lt;'Aansluitproces Digipoort PI'!$E$17,Q96+1,"")</f>
        <v>41002</v>
      </c>
      <c r="R97" s="116">
        <f>IF(Q97&lt;&gt;"",SUMIF('Aansluitproces Digipoort PI'!F$27:F$121,'Aansluitproces Digipoort PI'!Q97,'Aansluitproces Digipoort PI'!$J$26:$J$121),"")</f>
        <v>0</v>
      </c>
      <c r="S97" s="116">
        <f>IF(Q97&lt;&gt;"",SUMIF('Aansluitproces Digipoort PI'!G$26:G$121,'Aansluitproces Digipoort PI'!$Q97,'Aansluitproces Digipoort PI'!$J$26:$J$121),"")</f>
        <v>5</v>
      </c>
      <c r="T97" s="116">
        <f>IF(Q97&lt;&gt;"",SUMIF('Aansluitproces Digipoort PI'!H$26:H$121,'Aansluitproces Digipoort PI'!Q97,'Aansluitproces Digipoort PI'!$J$26:$J$121),"")</f>
        <v>0</v>
      </c>
      <c r="U97" s="118" t="e">
        <f>SUM(R$4:R97)/R$191</f>
        <v>#REF!</v>
      </c>
      <c r="V97" s="118" t="e">
        <f>SUM(S$4:S97)/S$191</f>
        <v>#REF!</v>
      </c>
      <c r="W97" s="118" t="e">
        <f>SUM(T$4:T97)/S$191</f>
        <v>#REF!</v>
      </c>
      <c r="X97" s="11"/>
      <c r="Y97" s="36"/>
      <c r="Z97" s="36"/>
      <c r="AA97" s="36"/>
      <c r="AB97" s="36"/>
      <c r="AC97" s="36"/>
      <c r="AD97" s="36"/>
      <c r="AE97" s="36"/>
      <c r="AF97" s="36"/>
      <c r="AG97" s="36"/>
      <c r="AH97" s="36"/>
      <c r="AI97" s="36"/>
      <c r="AJ97" s="36"/>
      <c r="AK97" s="36"/>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row>
    <row r="98" spans="1:204" s="10" customFormat="1" ht="13.5" thickBot="1" x14ac:dyDescent="0.25">
      <c r="A98" s="37"/>
      <c r="B98" s="57"/>
      <c r="C98" s="58"/>
      <c r="D98" s="58"/>
      <c r="E98" s="58"/>
      <c r="F98" s="59"/>
      <c r="G98" s="59"/>
      <c r="H98" s="60"/>
      <c r="I98" s="58"/>
      <c r="J98" s="61"/>
      <c r="K98" s="62"/>
      <c r="L98" s="63"/>
      <c r="M98" s="63"/>
      <c r="N98" s="109"/>
      <c r="O98" s="37"/>
      <c r="P98" s="37"/>
      <c r="Q98" s="117">
        <f>IF(Q97&lt;'Aansluitproces Digipoort PI'!$E$17,Q97+1,"")</f>
        <v>41003</v>
      </c>
      <c r="R98" s="116">
        <f>IF(Q98&lt;&gt;"",SUMIF('Aansluitproces Digipoort PI'!F$27:F$121,'Aansluitproces Digipoort PI'!Q98,'Aansluitproces Digipoort PI'!$J$26:$J$121),"")</f>
        <v>0</v>
      </c>
      <c r="S98" s="116">
        <f>IF(Q98&lt;&gt;"",SUMIF('Aansluitproces Digipoort PI'!G$26:G$121,'Aansluitproces Digipoort PI'!$Q98,'Aansluitproces Digipoort PI'!$J$26:$J$121),"")</f>
        <v>0</v>
      </c>
      <c r="T98" s="116">
        <f>IF(Q98&lt;&gt;"",SUMIF('Aansluitproces Digipoort PI'!H$26:H$121,'Aansluitproces Digipoort PI'!Q98,'Aansluitproces Digipoort PI'!$J$26:$J$121),"")</f>
        <v>0</v>
      </c>
      <c r="U98" s="118" t="e">
        <f>SUM(R$4:R98)/R$191</f>
        <v>#REF!</v>
      </c>
      <c r="V98" s="118" t="e">
        <f>SUM(S$4:S98)/S$191</f>
        <v>#REF!</v>
      </c>
      <c r="W98" s="118" t="e">
        <f>SUM(T$4:T98)/S$191</f>
        <v>#REF!</v>
      </c>
      <c r="X98" s="9"/>
      <c r="Y98" s="37"/>
      <c r="Z98" s="37"/>
      <c r="AA98" s="37"/>
      <c r="AB98" s="37"/>
      <c r="AC98" s="37"/>
      <c r="AD98" s="37"/>
      <c r="AE98" s="37"/>
      <c r="AF98" s="37"/>
      <c r="AG98" s="37"/>
      <c r="AH98" s="37"/>
      <c r="AI98" s="37"/>
      <c r="AJ98" s="37"/>
      <c r="AK98" s="37"/>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row>
    <row r="99" spans="1:204" s="21" customFormat="1" ht="24.75" customHeight="1" thickBot="1" x14ac:dyDescent="0.25">
      <c r="A99" s="35"/>
      <c r="B99" s="174" t="s">
        <v>108</v>
      </c>
      <c r="C99" s="148" t="s">
        <v>112</v>
      </c>
      <c r="D99" s="148"/>
      <c r="E99" s="148" t="s">
        <v>105</v>
      </c>
      <c r="F99" s="148" t="s">
        <v>103</v>
      </c>
      <c r="G99" s="121" t="s">
        <v>87</v>
      </c>
      <c r="H99" s="147" t="s">
        <v>78</v>
      </c>
      <c r="I99" s="148" t="s">
        <v>104</v>
      </c>
      <c r="J99" s="148" t="s">
        <v>259</v>
      </c>
      <c r="K99" s="344" t="s">
        <v>73</v>
      </c>
      <c r="L99" s="344"/>
      <c r="M99" s="149"/>
      <c r="N99" s="102"/>
      <c r="O99" s="35"/>
      <c r="P99" s="35"/>
      <c r="Q99" s="117">
        <f>IF(Q98&lt;'Aansluitproces Digipoort PI'!$E$17,Q98+1,"")</f>
        <v>41004</v>
      </c>
      <c r="R99" s="116">
        <f>IF(Q99&lt;&gt;"",SUMIF('Aansluitproces Digipoort PI'!F$27:F$121,'Aansluitproces Digipoort PI'!Q99,'Aansluitproces Digipoort PI'!$J$26:$J$121),"")</f>
        <v>0</v>
      </c>
      <c r="S99" s="116">
        <f>IF(Q99&lt;&gt;"",SUMIF('Aansluitproces Digipoort PI'!G$26:G$121,'Aansluitproces Digipoort PI'!$Q99,'Aansluitproces Digipoort PI'!$J$26:$J$121),"")</f>
        <v>0</v>
      </c>
      <c r="T99" s="116">
        <f>IF(Q99&lt;&gt;"",SUMIF('Aansluitproces Digipoort PI'!H$26:H$121,'Aansluitproces Digipoort PI'!Q99,'Aansluitproces Digipoort PI'!$J$26:$J$121),"")</f>
        <v>0</v>
      </c>
      <c r="U99" s="118" t="e">
        <f>SUM(R$4:R99)/R$191</f>
        <v>#REF!</v>
      </c>
      <c r="V99" s="118" t="e">
        <f>SUM(S$4:S99)/S$191</f>
        <v>#REF!</v>
      </c>
      <c r="W99" s="118" t="e">
        <f>SUM(T$4:T99)/S$191</f>
        <v>#REF!</v>
      </c>
      <c r="X99" s="43"/>
      <c r="Y99" s="35"/>
      <c r="Z99" s="35"/>
      <c r="AA99" s="35"/>
      <c r="AB99" s="35"/>
      <c r="AC99" s="35"/>
      <c r="AD99" s="35"/>
      <c r="AE99" s="35"/>
      <c r="AF99" s="35"/>
      <c r="AG99" s="35"/>
      <c r="AH99" s="35"/>
      <c r="AI99" s="35"/>
      <c r="AJ99" s="35"/>
      <c r="AK99" s="35"/>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row>
    <row r="100" spans="1:204" ht="25.5" x14ac:dyDescent="0.2">
      <c r="B100" s="177" t="s">
        <v>117</v>
      </c>
      <c r="C100" s="253" t="s">
        <v>192</v>
      </c>
      <c r="D100" s="64"/>
      <c r="E100" s="64" t="s">
        <v>0</v>
      </c>
      <c r="F100" s="119">
        <f t="shared" ref="F100:F110" si="13">IF(E$15&lt;&gt;"",WORKDAY(MAX(VLOOKUP(K100,B$24:J$152,5,FALSE),VLOOKUP(L100,B$24:J$152,5,FALSE),VLOOKUP(M100,B$24:J$152,5,FALSE)),J100),"")</f>
        <v>40959</v>
      </c>
      <c r="G100" s="120">
        <f t="shared" ref="G100:G110" si="14">IF(H100,H100,WORKDAY(MAX(VLOOKUP(K100,B$24:M$152,6,FALSE),VLOOKUP(L100,B$24:M$152,6,FALSE),VLOOKUP(M100,B$24:M$152,6,FALSE),L$14),J100))</f>
        <v>40959</v>
      </c>
      <c r="H100" s="98"/>
      <c r="I100" s="114"/>
      <c r="J100" s="110">
        <f t="shared" ref="J100:J110" si="15">+N100</f>
        <v>1</v>
      </c>
      <c r="K100" s="179" t="s">
        <v>166</v>
      </c>
      <c r="L100" s="96" t="s">
        <v>102</v>
      </c>
      <c r="M100" s="156" t="s">
        <v>102</v>
      </c>
      <c r="N100" s="108">
        <v>1</v>
      </c>
      <c r="Q100" s="117">
        <f>IF(Q99&lt;'Aansluitproces Digipoort PI'!$E$17,Q99+1,"")</f>
        <v>41005</v>
      </c>
      <c r="R100" s="116">
        <f>IF(Q100&lt;&gt;"",SUMIF('Aansluitproces Digipoort PI'!F$27:F$121,'Aansluitproces Digipoort PI'!Q100,'Aansluitproces Digipoort PI'!$J$26:$J$121),"")</f>
        <v>0</v>
      </c>
      <c r="S100" s="116">
        <f>IF(Q100&lt;&gt;"",SUMIF('Aansluitproces Digipoort PI'!G$26:G$121,'Aansluitproces Digipoort PI'!$Q100,'Aansluitproces Digipoort PI'!$J$26:$J$121),"")</f>
        <v>0</v>
      </c>
      <c r="T100" s="116">
        <f>IF(Q100&lt;&gt;"",SUMIF('Aansluitproces Digipoort PI'!H$26:H$121,'Aansluitproces Digipoort PI'!Q100,'Aansluitproces Digipoort PI'!$J$26:$J$121),"")</f>
        <v>0</v>
      </c>
      <c r="U100" s="118" t="e">
        <f>SUM(R$4:R100)/R$191</f>
        <v>#REF!</v>
      </c>
      <c r="V100" s="118" t="e">
        <f>SUM(S$4:S100)/S$191</f>
        <v>#REF!</v>
      </c>
      <c r="W100" s="118" t="e">
        <f>SUM(T$4:T100)/S$191</f>
        <v>#REF!</v>
      </c>
    </row>
    <row r="101" spans="1:204" ht="25.5" x14ac:dyDescent="0.2">
      <c r="B101" s="177" t="s">
        <v>118</v>
      </c>
      <c r="C101" s="64" t="s">
        <v>2</v>
      </c>
      <c r="D101" s="64"/>
      <c r="E101" s="64" t="s">
        <v>0</v>
      </c>
      <c r="F101" s="119">
        <f t="shared" si="13"/>
        <v>41026</v>
      </c>
      <c r="G101" s="120">
        <f t="shared" si="14"/>
        <v>41026</v>
      </c>
      <c r="H101" s="98"/>
      <c r="I101" s="114"/>
      <c r="J101" s="110">
        <f>+N101</f>
        <v>1</v>
      </c>
      <c r="K101" s="179" t="s">
        <v>189</v>
      </c>
      <c r="L101" s="96" t="s">
        <v>102</v>
      </c>
      <c r="M101" s="156" t="s">
        <v>102</v>
      </c>
      <c r="N101" s="108">
        <v>1</v>
      </c>
      <c r="Q101" s="117">
        <f>IF(Q100&lt;'Aansluitproces Digipoort PI'!$E$17,Q100+1,"")</f>
        <v>41006</v>
      </c>
      <c r="R101" s="116">
        <f>IF(Q101&lt;&gt;"",SUMIF('Aansluitproces Digipoort PI'!F$27:F$121,'Aansluitproces Digipoort PI'!Q101,'Aansluitproces Digipoort PI'!$J$26:$J$121),"")</f>
        <v>0</v>
      </c>
      <c r="S101" s="116">
        <f>IF(Q101&lt;&gt;"",SUMIF('Aansluitproces Digipoort PI'!G$26:G$121,'Aansluitproces Digipoort PI'!$Q101,'Aansluitproces Digipoort PI'!$J$26:$J$121),"")</f>
        <v>0</v>
      </c>
      <c r="T101" s="116">
        <f>IF(Q101&lt;&gt;"",SUMIF('Aansluitproces Digipoort PI'!H$26:H$121,'Aansluitproces Digipoort PI'!Q101,'Aansluitproces Digipoort PI'!$J$26:$J$121),"")</f>
        <v>0</v>
      </c>
      <c r="U101" s="118" t="e">
        <f>SUM(R$4:R101)/R$191</f>
        <v>#REF!</v>
      </c>
      <c r="V101" s="118" t="e">
        <f>SUM(S$4:S101)/S$191</f>
        <v>#REF!</v>
      </c>
      <c r="W101" s="118" t="e">
        <f>SUM(T$4:T101)/S$191</f>
        <v>#REF!</v>
      </c>
    </row>
    <row r="102" spans="1:204" ht="25.5" x14ac:dyDescent="0.2">
      <c r="B102" s="177" t="s">
        <v>119</v>
      </c>
      <c r="C102" s="64" t="s">
        <v>62</v>
      </c>
      <c r="D102" s="64"/>
      <c r="E102" s="64" t="s">
        <v>0</v>
      </c>
      <c r="F102" s="119">
        <f t="shared" si="13"/>
        <v>41030</v>
      </c>
      <c r="G102" s="120">
        <f t="shared" si="14"/>
        <v>41030</v>
      </c>
      <c r="H102" s="98"/>
      <c r="I102" s="114"/>
      <c r="J102" s="110">
        <f t="shared" si="15"/>
        <v>2</v>
      </c>
      <c r="K102" s="179" t="s">
        <v>118</v>
      </c>
      <c r="L102" s="96" t="s">
        <v>102</v>
      </c>
      <c r="M102" s="156" t="s">
        <v>102</v>
      </c>
      <c r="N102" s="108">
        <v>2</v>
      </c>
      <c r="Q102" s="117">
        <f>IF(Q101&lt;'Aansluitproces Digipoort PI'!$E$17,Q101+1,"")</f>
        <v>41007</v>
      </c>
      <c r="R102" s="116">
        <f>IF(Q102&lt;&gt;"",SUMIF('Aansluitproces Digipoort PI'!F$27:F$121,'Aansluitproces Digipoort PI'!Q102,'Aansluitproces Digipoort PI'!$J$26:$J$121),"")</f>
        <v>0</v>
      </c>
      <c r="S102" s="116">
        <f>IF(Q102&lt;&gt;"",SUMIF('Aansluitproces Digipoort PI'!G$26:G$121,'Aansluitproces Digipoort PI'!$Q102,'Aansluitproces Digipoort PI'!$J$26:$J$121),"")</f>
        <v>0</v>
      </c>
      <c r="T102" s="116">
        <f>IF(Q102&lt;&gt;"",SUMIF('Aansluitproces Digipoort PI'!H$26:H$121,'Aansluitproces Digipoort PI'!Q102,'Aansluitproces Digipoort PI'!$J$26:$J$121),"")</f>
        <v>0</v>
      </c>
      <c r="U102" s="118" t="e">
        <f>SUM(R$4:R102)/R$191</f>
        <v>#REF!</v>
      </c>
      <c r="V102" s="118" t="e">
        <f>SUM(S$4:S102)/S$191</f>
        <v>#REF!</v>
      </c>
      <c r="W102" s="118" t="e">
        <f>SUM(T$4:T102)/S$191</f>
        <v>#REF!</v>
      </c>
    </row>
    <row r="103" spans="1:204" ht="25.5" x14ac:dyDescent="0.2">
      <c r="B103" s="177" t="s">
        <v>120</v>
      </c>
      <c r="C103" s="65" t="s">
        <v>196</v>
      </c>
      <c r="D103" s="64"/>
      <c r="E103" s="64" t="s">
        <v>0</v>
      </c>
      <c r="F103" s="119">
        <f t="shared" si="13"/>
        <v>41026</v>
      </c>
      <c r="G103" s="120">
        <f t="shared" si="14"/>
        <v>41026</v>
      </c>
      <c r="H103" s="98"/>
      <c r="I103" s="114"/>
      <c r="J103" s="110">
        <f>+N103</f>
        <v>1</v>
      </c>
      <c r="K103" s="179" t="s">
        <v>117</v>
      </c>
      <c r="L103" s="242" t="s">
        <v>189</v>
      </c>
      <c r="M103" s="156" t="s">
        <v>102</v>
      </c>
      <c r="N103" s="108">
        <v>1</v>
      </c>
      <c r="Q103" s="117">
        <f>IF(Q102&lt;'Aansluitproces Digipoort PI'!$E$17,Q102+1,"")</f>
        <v>41008</v>
      </c>
      <c r="R103" s="116">
        <f>IF(Q103&lt;&gt;"",SUMIF('Aansluitproces Digipoort PI'!F$27:F$121,'Aansluitproces Digipoort PI'!Q103,'Aansluitproces Digipoort PI'!$J$26:$J$121),"")</f>
        <v>0</v>
      </c>
      <c r="S103" s="116">
        <f>IF(Q103&lt;&gt;"",SUMIF('Aansluitproces Digipoort PI'!G$26:G$121,'Aansluitproces Digipoort PI'!$Q103,'Aansluitproces Digipoort PI'!$J$26:$J$121),"")</f>
        <v>0</v>
      </c>
      <c r="T103" s="116">
        <f>IF(Q103&lt;&gt;"",SUMIF('Aansluitproces Digipoort PI'!H$26:H$121,'Aansluitproces Digipoort PI'!Q103,'Aansluitproces Digipoort PI'!$J$26:$J$121),"")</f>
        <v>0</v>
      </c>
      <c r="U103" s="118" t="e">
        <f>SUM(R$4:R103)/R$191</f>
        <v>#REF!</v>
      </c>
      <c r="V103" s="118" t="e">
        <f>SUM(S$4:S103)/S$191</f>
        <v>#REF!</v>
      </c>
      <c r="W103" s="118" t="e">
        <f>SUM(T$4:T103)/S$191</f>
        <v>#REF!</v>
      </c>
    </row>
    <row r="104" spans="1:204" ht="39.75" customHeight="1" x14ac:dyDescent="0.2">
      <c r="B104" s="178" t="s">
        <v>121</v>
      </c>
      <c r="C104" s="65" t="s">
        <v>97</v>
      </c>
      <c r="D104" s="64"/>
      <c r="E104" s="64" t="s">
        <v>0</v>
      </c>
      <c r="F104" s="119">
        <f t="shared" si="13"/>
        <v>41033</v>
      </c>
      <c r="G104" s="120">
        <f t="shared" si="14"/>
        <v>41033</v>
      </c>
      <c r="H104" s="98"/>
      <c r="I104" s="114"/>
      <c r="J104" s="110">
        <f>+N104</f>
        <v>3</v>
      </c>
      <c r="K104" s="179" t="s">
        <v>120</v>
      </c>
      <c r="L104" s="242" t="s">
        <v>119</v>
      </c>
      <c r="M104" s="156" t="s">
        <v>102</v>
      </c>
      <c r="N104" s="108">
        <v>3</v>
      </c>
      <c r="Q104" s="117">
        <f>IF(Q103&lt;'Aansluitproces Digipoort PI'!$E$17,Q103+1,"")</f>
        <v>41009</v>
      </c>
      <c r="R104" s="116">
        <f>IF(Q104&lt;&gt;"",SUMIF('Aansluitproces Digipoort PI'!F$27:F$121,'Aansluitproces Digipoort PI'!Q104,'Aansluitproces Digipoort PI'!$J$26:$J$121),"")</f>
        <v>5</v>
      </c>
      <c r="S104" s="116">
        <f>IF(Q104&lt;&gt;"",SUMIF('Aansluitproces Digipoort PI'!G$26:G$121,'Aansluitproces Digipoort PI'!$Q104,'Aansluitproces Digipoort PI'!$J$26:$J$121),"")</f>
        <v>5</v>
      </c>
      <c r="T104" s="116">
        <f>IF(Q104&lt;&gt;"",SUMIF('Aansluitproces Digipoort PI'!H$26:H$121,'Aansluitproces Digipoort PI'!Q104,'Aansluitproces Digipoort PI'!$J$26:$J$121),"")</f>
        <v>0</v>
      </c>
      <c r="U104" s="118" t="e">
        <f>SUM(R$4:R104)/R$191</f>
        <v>#REF!</v>
      </c>
      <c r="V104" s="118" t="e">
        <f>SUM(S$4:S104)/S$191</f>
        <v>#REF!</v>
      </c>
      <c r="W104" s="118" t="e">
        <f>SUM(T$4:T104)/S$191</f>
        <v>#REF!</v>
      </c>
    </row>
    <row r="105" spans="1:204" ht="25.5" customHeight="1" x14ac:dyDescent="0.2">
      <c r="B105" s="178" t="s">
        <v>122</v>
      </c>
      <c r="C105" s="65" t="s">
        <v>198</v>
      </c>
      <c r="D105" s="64"/>
      <c r="E105" s="64" t="s">
        <v>0</v>
      </c>
      <c r="F105" s="119">
        <f t="shared" si="13"/>
        <v>41031</v>
      </c>
      <c r="G105" s="120">
        <f t="shared" si="14"/>
        <v>41031</v>
      </c>
      <c r="H105" s="98"/>
      <c r="I105" s="114"/>
      <c r="J105" s="110">
        <f t="shared" si="15"/>
        <v>3</v>
      </c>
      <c r="K105" s="179" t="s">
        <v>120</v>
      </c>
      <c r="L105" s="96" t="s">
        <v>102</v>
      </c>
      <c r="M105" s="156" t="s">
        <v>102</v>
      </c>
      <c r="N105" s="108">
        <v>3</v>
      </c>
      <c r="Q105" s="117">
        <f>IF(Q104&lt;'Aansluitproces Digipoort PI'!$E$17,Q104+1,"")</f>
        <v>41010</v>
      </c>
      <c r="R105" s="116">
        <f>IF(Q105&lt;&gt;"",SUMIF('Aansluitproces Digipoort PI'!F$27:F$121,'Aansluitproces Digipoort PI'!Q105,'Aansluitproces Digipoort PI'!$J$26:$J$121),"")</f>
        <v>0</v>
      </c>
      <c r="S105" s="116">
        <f>IF(Q105&lt;&gt;"",SUMIF('Aansluitproces Digipoort PI'!G$26:G$121,'Aansluitproces Digipoort PI'!$Q105,'Aansluitproces Digipoort PI'!$J$26:$J$121),"")</f>
        <v>0</v>
      </c>
      <c r="T105" s="116">
        <f>IF(Q105&lt;&gt;"",SUMIF('Aansluitproces Digipoort PI'!H$26:H$121,'Aansluitproces Digipoort PI'!Q105,'Aansluitproces Digipoort PI'!$J$26:$J$121),"")</f>
        <v>0</v>
      </c>
      <c r="U105" s="118" t="e">
        <f>SUM(R$4:R105)/R$191</f>
        <v>#REF!</v>
      </c>
      <c r="V105" s="118" t="e">
        <f>SUM(S$4:S105)/S$191</f>
        <v>#REF!</v>
      </c>
      <c r="W105" s="118" t="e">
        <f>SUM(T$4:T105)/S$191</f>
        <v>#REF!</v>
      </c>
    </row>
    <row r="106" spans="1:204" x14ac:dyDescent="0.2">
      <c r="B106" s="178" t="s">
        <v>123</v>
      </c>
      <c r="C106" s="64" t="s">
        <v>67</v>
      </c>
      <c r="D106" s="64"/>
      <c r="E106" s="64" t="s">
        <v>52</v>
      </c>
      <c r="F106" s="119">
        <f t="shared" si="13"/>
        <v>41036</v>
      </c>
      <c r="G106" s="120">
        <f t="shared" si="14"/>
        <v>41036</v>
      </c>
      <c r="H106" s="98"/>
      <c r="I106" s="114"/>
      <c r="J106" s="110">
        <f t="shared" si="15"/>
        <v>1</v>
      </c>
      <c r="K106" s="179" t="s">
        <v>121</v>
      </c>
      <c r="L106" s="96" t="s">
        <v>102</v>
      </c>
      <c r="M106" s="156" t="s">
        <v>102</v>
      </c>
      <c r="N106" s="108">
        <v>1</v>
      </c>
      <c r="Q106" s="117">
        <f>IF(Q105&lt;'Aansluitproces Digipoort PI'!$E$17,Q105+1,"")</f>
        <v>41011</v>
      </c>
      <c r="R106" s="116">
        <f>IF(Q106&lt;&gt;"",SUMIF('Aansluitproces Digipoort PI'!F$27:F$121,'Aansluitproces Digipoort PI'!Q106,'Aansluitproces Digipoort PI'!$J$26:$J$121),"")</f>
        <v>0</v>
      </c>
      <c r="S106" s="116">
        <f>IF(Q106&lt;&gt;"",SUMIF('Aansluitproces Digipoort PI'!G$26:G$121,'Aansluitproces Digipoort PI'!$Q106,'Aansluitproces Digipoort PI'!$J$26:$J$121),"")</f>
        <v>0</v>
      </c>
      <c r="T106" s="116">
        <f>IF(Q106&lt;&gt;"",SUMIF('Aansluitproces Digipoort PI'!H$26:H$121,'Aansluitproces Digipoort PI'!Q106,'Aansluitproces Digipoort PI'!$J$26:$J$121),"")</f>
        <v>0</v>
      </c>
      <c r="U106" s="118" t="e">
        <f>SUM(R$4:R106)/R$191</f>
        <v>#REF!</v>
      </c>
      <c r="V106" s="118" t="e">
        <f>SUM(S$4:S106)/S$191</f>
        <v>#REF!</v>
      </c>
      <c r="W106" s="118" t="e">
        <f>SUM(T$4:T106)/S$191</f>
        <v>#REF!</v>
      </c>
    </row>
    <row r="107" spans="1:204" ht="25.5" x14ac:dyDescent="0.2">
      <c r="B107" s="178" t="s">
        <v>193</v>
      </c>
      <c r="C107" s="65" t="s">
        <v>199</v>
      </c>
      <c r="D107" s="66"/>
      <c r="E107" s="66" t="s">
        <v>0</v>
      </c>
      <c r="F107" s="119">
        <f t="shared" si="13"/>
        <v>41037</v>
      </c>
      <c r="G107" s="120">
        <f t="shared" si="14"/>
        <v>41037</v>
      </c>
      <c r="H107" s="98"/>
      <c r="I107" s="114"/>
      <c r="J107" s="110">
        <f>+N107</f>
        <v>1</v>
      </c>
      <c r="K107" s="179" t="s">
        <v>123</v>
      </c>
      <c r="L107" s="96" t="s">
        <v>102</v>
      </c>
      <c r="M107" s="156" t="s">
        <v>102</v>
      </c>
      <c r="N107" s="108">
        <v>1</v>
      </c>
      <c r="Q107" s="117">
        <f>IF(Q106&lt;'Aansluitproces Digipoort PI'!$E$17,Q106+1,"")</f>
        <v>41012</v>
      </c>
      <c r="R107" s="116">
        <f>IF(Q107&lt;&gt;"",SUMIF('Aansluitproces Digipoort PI'!F$27:F$121,'Aansluitproces Digipoort PI'!Q107,'Aansluitproces Digipoort PI'!$J$26:$J$121),"")</f>
        <v>0</v>
      </c>
      <c r="S107" s="116">
        <f>IF(Q107&lt;&gt;"",SUMIF('Aansluitproces Digipoort PI'!G$26:G$121,'Aansluitproces Digipoort PI'!$Q107,'Aansluitproces Digipoort PI'!$J$26:$J$121),"")</f>
        <v>0</v>
      </c>
      <c r="T107" s="116">
        <f>IF(Q107&lt;&gt;"",SUMIF('Aansluitproces Digipoort PI'!H$26:H$121,'Aansluitproces Digipoort PI'!Q107,'Aansluitproces Digipoort PI'!$J$26:$J$121),"")</f>
        <v>0</v>
      </c>
      <c r="U107" s="118" t="e">
        <f>SUM(R$4:R107)/R$191</f>
        <v>#REF!</v>
      </c>
      <c r="V107" s="118" t="e">
        <f>SUM(S$4:S107)/S$191</f>
        <v>#REF!</v>
      </c>
      <c r="W107" s="118" t="e">
        <f>SUM(T$4:T107)/S$191</f>
        <v>#REF!</v>
      </c>
    </row>
    <row r="108" spans="1:204" x14ac:dyDescent="0.2">
      <c r="B108" s="178" t="s">
        <v>194</v>
      </c>
      <c r="C108" s="66" t="s">
        <v>10</v>
      </c>
      <c r="D108" s="66"/>
      <c r="E108" s="66" t="s">
        <v>0</v>
      </c>
      <c r="F108" s="119">
        <f t="shared" si="13"/>
        <v>41032</v>
      </c>
      <c r="G108" s="120">
        <f t="shared" si="14"/>
        <v>41032</v>
      </c>
      <c r="H108" s="98"/>
      <c r="I108" s="114"/>
      <c r="J108" s="110">
        <f t="shared" si="15"/>
        <v>1</v>
      </c>
      <c r="K108" s="179" t="s">
        <v>122</v>
      </c>
      <c r="L108" s="96" t="s">
        <v>102</v>
      </c>
      <c r="M108" s="156" t="s">
        <v>102</v>
      </c>
      <c r="N108" s="108">
        <v>1</v>
      </c>
      <c r="Q108" s="117">
        <f>IF(Q107&lt;'Aansluitproces Digipoort PI'!$E$17,Q107+1,"")</f>
        <v>41013</v>
      </c>
      <c r="R108" s="116">
        <f>IF(Q108&lt;&gt;"",SUMIF('Aansluitproces Digipoort PI'!F$27:F$121,'Aansluitproces Digipoort PI'!Q108,'Aansluitproces Digipoort PI'!$J$26:$J$121),"")</f>
        <v>0</v>
      </c>
      <c r="S108" s="116">
        <f>IF(Q108&lt;&gt;"",SUMIF('Aansluitproces Digipoort PI'!G$26:G$121,'Aansluitproces Digipoort PI'!$Q108,'Aansluitproces Digipoort PI'!$J$26:$J$121),"")</f>
        <v>0</v>
      </c>
      <c r="T108" s="116">
        <f>IF(Q108&lt;&gt;"",SUMIF('Aansluitproces Digipoort PI'!H$26:H$121,'Aansluitproces Digipoort PI'!Q108,'Aansluitproces Digipoort PI'!$J$26:$J$121),"")</f>
        <v>0</v>
      </c>
      <c r="U108" s="118" t="e">
        <f>SUM(R$4:R108)/R$191</f>
        <v>#REF!</v>
      </c>
      <c r="V108" s="118" t="e">
        <f>SUM(S$4:S108)/S$191</f>
        <v>#REF!</v>
      </c>
      <c r="W108" s="118" t="e">
        <f>SUM(T$4:T108)/S$191</f>
        <v>#REF!</v>
      </c>
    </row>
    <row r="109" spans="1:204" x14ac:dyDescent="0.2">
      <c r="B109" s="178" t="s">
        <v>195</v>
      </c>
      <c r="C109" s="66" t="s">
        <v>11</v>
      </c>
      <c r="D109" s="66"/>
      <c r="E109" s="66" t="s">
        <v>1</v>
      </c>
      <c r="F109" s="119">
        <f t="shared" si="13"/>
        <v>41037</v>
      </c>
      <c r="G109" s="120">
        <f t="shared" si="14"/>
        <v>41037</v>
      </c>
      <c r="H109" s="98"/>
      <c r="I109" s="114"/>
      <c r="J109" s="110">
        <f>+N109</f>
        <v>1</v>
      </c>
      <c r="K109" s="179" t="s">
        <v>123</v>
      </c>
      <c r="L109" s="96" t="s">
        <v>102</v>
      </c>
      <c r="M109" s="156" t="s">
        <v>102</v>
      </c>
      <c r="N109" s="108">
        <v>1</v>
      </c>
      <c r="Q109" s="117">
        <f>IF(Q108&lt;'Aansluitproces Digipoort PI'!$E$17,Q108+1,"")</f>
        <v>41014</v>
      </c>
      <c r="R109" s="116">
        <f>IF(Q109&lt;&gt;"",SUMIF('Aansluitproces Digipoort PI'!F$27:F$121,'Aansluitproces Digipoort PI'!Q109,'Aansluitproces Digipoort PI'!$J$26:$J$121),"")</f>
        <v>0</v>
      </c>
      <c r="S109" s="116">
        <f>IF(Q109&lt;&gt;"",SUMIF('Aansluitproces Digipoort PI'!G$26:G$121,'Aansluitproces Digipoort PI'!$Q109,'Aansluitproces Digipoort PI'!$J$26:$J$121),"")</f>
        <v>0</v>
      </c>
      <c r="T109" s="116">
        <f>IF(Q109&lt;&gt;"",SUMIF('Aansluitproces Digipoort PI'!H$26:H$121,'Aansluitproces Digipoort PI'!Q109,'Aansluitproces Digipoort PI'!$J$26:$J$121),"")</f>
        <v>0</v>
      </c>
      <c r="U109" s="118" t="e">
        <f>SUM(R$4:R109)/R$191</f>
        <v>#REF!</v>
      </c>
      <c r="V109" s="118" t="e">
        <f>SUM(S$4:S109)/S$191</f>
        <v>#REF!</v>
      </c>
      <c r="W109" s="118" t="e">
        <f>SUM(T$4:T109)/S$191</f>
        <v>#REF!</v>
      </c>
    </row>
    <row r="110" spans="1:204" ht="38.25" x14ac:dyDescent="0.2">
      <c r="B110" s="178" t="s">
        <v>197</v>
      </c>
      <c r="C110" s="65" t="s">
        <v>201</v>
      </c>
      <c r="D110" s="66"/>
      <c r="E110" s="66" t="s">
        <v>1</v>
      </c>
      <c r="F110" s="119">
        <f t="shared" si="13"/>
        <v>41036</v>
      </c>
      <c r="G110" s="120">
        <f t="shared" si="14"/>
        <v>41036</v>
      </c>
      <c r="H110" s="98"/>
      <c r="I110" s="114"/>
      <c r="J110" s="110">
        <f t="shared" si="15"/>
        <v>0</v>
      </c>
      <c r="K110" s="179" t="s">
        <v>123</v>
      </c>
      <c r="L110" s="96" t="s">
        <v>102</v>
      </c>
      <c r="M110" s="156" t="s">
        <v>102</v>
      </c>
      <c r="N110" s="108">
        <v>0</v>
      </c>
      <c r="Q110" s="117">
        <f>IF(Q109&lt;'Aansluitproces Digipoort PI'!$E$17,Q109+1,"")</f>
        <v>41015</v>
      </c>
      <c r="R110" s="116">
        <f>IF(Q110&lt;&gt;"",SUMIF('Aansluitproces Digipoort PI'!F$27:F$121,'Aansluitproces Digipoort PI'!Q110,'Aansluitproces Digipoort PI'!$J$26:$J$121),"")</f>
        <v>0</v>
      </c>
      <c r="S110" s="116">
        <f>IF(Q110&lt;&gt;"",SUMIF('Aansluitproces Digipoort PI'!G$26:G$121,'Aansluitproces Digipoort PI'!$Q110,'Aansluitproces Digipoort PI'!$J$26:$J$121),"")</f>
        <v>0</v>
      </c>
      <c r="T110" s="116">
        <f>IF(Q110&lt;&gt;"",SUMIF('Aansluitproces Digipoort PI'!H$26:H$121,'Aansluitproces Digipoort PI'!Q110,'Aansluitproces Digipoort PI'!$J$26:$J$121),"")</f>
        <v>0</v>
      </c>
      <c r="U110" s="118" t="e">
        <f>SUM(R$4:R110)/R$191</f>
        <v>#REF!</v>
      </c>
      <c r="V110" s="118" t="e">
        <f>SUM(S$4:S110)/S$191</f>
        <v>#REF!</v>
      </c>
      <c r="W110" s="118" t="e">
        <f>SUM(T$4:T110)/S$191</f>
        <v>#REF!</v>
      </c>
    </row>
    <row r="111" spans="1:204" ht="6.75" customHeight="1" x14ac:dyDescent="0.2">
      <c r="B111" s="166"/>
      <c r="C111" s="66"/>
      <c r="D111" s="66"/>
      <c r="E111" s="64"/>
      <c r="F111" s="77"/>
      <c r="G111" s="77"/>
      <c r="H111" s="99"/>
      <c r="I111" s="114"/>
      <c r="J111" s="110"/>
      <c r="K111" s="95"/>
      <c r="L111" s="96"/>
      <c r="M111" s="156"/>
      <c r="Q111" s="117">
        <f>IF(Q110&lt;'Aansluitproces Digipoort PI'!$E$17,Q110+1,"")</f>
        <v>41016</v>
      </c>
      <c r="R111" s="116">
        <f>IF(Q111&lt;&gt;"",SUMIF('Aansluitproces Digipoort PI'!F$27:F$121,'Aansluitproces Digipoort PI'!Q111,'Aansluitproces Digipoort PI'!$J$26:$J$121),"")</f>
        <v>5</v>
      </c>
      <c r="S111" s="116">
        <f>IF(Q111&lt;&gt;"",SUMIF('Aansluitproces Digipoort PI'!G$26:G$121,'Aansluitproces Digipoort PI'!$Q111,'Aansluitproces Digipoort PI'!$J$26:$J$121),"")</f>
        <v>5</v>
      </c>
      <c r="T111" s="116">
        <f>IF(Q111&lt;&gt;"",SUMIF('Aansluitproces Digipoort PI'!H$26:H$121,'Aansluitproces Digipoort PI'!Q111,'Aansluitproces Digipoort PI'!$J$26:$J$121),"")</f>
        <v>0</v>
      </c>
      <c r="U111" s="118" t="e">
        <f>SUM(R$4:R111)/R$191</f>
        <v>#REF!</v>
      </c>
      <c r="V111" s="118" t="e">
        <f>SUM(S$4:S111)/S$191</f>
        <v>#REF!</v>
      </c>
      <c r="W111" s="118" t="e">
        <f>SUM(T$4:T111)/S$191</f>
        <v>#REF!</v>
      </c>
    </row>
    <row r="112" spans="1:204" s="12" customFormat="1" ht="13.5" thickBot="1" x14ac:dyDescent="0.25">
      <c r="A112" s="36"/>
      <c r="B112" s="245" t="s">
        <v>200</v>
      </c>
      <c r="C112" s="158" t="s">
        <v>111</v>
      </c>
      <c r="D112" s="158"/>
      <c r="E112" s="158"/>
      <c r="F112" s="159">
        <f>MAX(F100:F110)</f>
        <v>41037</v>
      </c>
      <c r="G112" s="159">
        <f>MAX(G100:G110)</f>
        <v>41037</v>
      </c>
      <c r="H112" s="161" t="str">
        <f>IF(COUNT(H100:H110)=COUNT(F100:F110),MAX(H100:H110),"")</f>
        <v/>
      </c>
      <c r="I112" s="158"/>
      <c r="J112" s="162"/>
      <c r="K112" s="176"/>
      <c r="L112" s="164"/>
      <c r="M112" s="165"/>
      <c r="N112" s="103"/>
      <c r="O112" s="36"/>
      <c r="P112" s="36"/>
      <c r="Q112" s="117">
        <f>IF(Q111&lt;'Aansluitproces Digipoort PI'!$E$17,Q111+1,"")</f>
        <v>41017</v>
      </c>
      <c r="R112" s="116">
        <f>IF(Q112&lt;&gt;"",SUMIF('Aansluitproces Digipoort PI'!F$27:F$121,'Aansluitproces Digipoort PI'!Q112,'Aansluitproces Digipoort PI'!$J$26:$J$121),"")</f>
        <v>0</v>
      </c>
      <c r="S112" s="116">
        <f>IF(Q112&lt;&gt;"",SUMIF('Aansluitproces Digipoort PI'!G$26:G$121,'Aansluitproces Digipoort PI'!$Q112,'Aansluitproces Digipoort PI'!$J$26:$J$121),"")</f>
        <v>0</v>
      </c>
      <c r="T112" s="116">
        <f>IF(Q112&lt;&gt;"",SUMIF('Aansluitproces Digipoort PI'!H$26:H$121,'Aansluitproces Digipoort PI'!Q112,'Aansluitproces Digipoort PI'!$J$26:$J$121),"")</f>
        <v>0</v>
      </c>
      <c r="U112" s="118" t="e">
        <f>SUM(R$4:R112)/R$191</f>
        <v>#REF!</v>
      </c>
      <c r="V112" s="118" t="e">
        <f>SUM(S$4:S112)/S$191</f>
        <v>#REF!</v>
      </c>
      <c r="W112" s="118" t="e">
        <f>SUM(T$4:T112)/S$191</f>
        <v>#REF!</v>
      </c>
      <c r="X112" s="11"/>
      <c r="Y112" s="36"/>
      <c r="Z112" s="36"/>
      <c r="AA112" s="36"/>
      <c r="AB112" s="36"/>
      <c r="AC112" s="36"/>
      <c r="AD112" s="36"/>
      <c r="AE112" s="36"/>
      <c r="AF112" s="36"/>
      <c r="AG112" s="36"/>
      <c r="AH112" s="36"/>
      <c r="AI112" s="36"/>
      <c r="AJ112" s="36"/>
      <c r="AK112" s="36"/>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row>
    <row r="113" spans="1:204" s="10" customFormat="1" ht="13.5" thickBot="1" x14ac:dyDescent="0.25">
      <c r="A113" s="37"/>
      <c r="B113" s="57"/>
      <c r="C113" s="58"/>
      <c r="D113" s="58"/>
      <c r="E113" s="58"/>
      <c r="F113" s="59"/>
      <c r="G113" s="59"/>
      <c r="H113" s="60"/>
      <c r="I113" s="58"/>
      <c r="J113" s="61"/>
      <c r="K113" s="62"/>
      <c r="L113" s="63"/>
      <c r="M113" s="63"/>
      <c r="N113" s="109"/>
      <c r="O113" s="37"/>
      <c r="P113" s="37"/>
      <c r="Q113" s="117">
        <f>IF(Q112&lt;'Aansluitproces Digipoort PI'!$E$17,Q112+1,"")</f>
        <v>41018</v>
      </c>
      <c r="R113" s="116">
        <f>IF(Q113&lt;&gt;"",SUMIF('Aansluitproces Digipoort PI'!F$27:F$121,'Aansluitproces Digipoort PI'!Q113,'Aansluitproces Digipoort PI'!$J$26:$J$121),"")</f>
        <v>2</v>
      </c>
      <c r="S113" s="116">
        <f>IF(Q113&lt;&gt;"",SUMIF('Aansluitproces Digipoort PI'!G$26:G$121,'Aansluitproces Digipoort PI'!$Q113,'Aansluitproces Digipoort PI'!$J$26:$J$121),"")</f>
        <v>2</v>
      </c>
      <c r="T113" s="116">
        <f>IF(Q113&lt;&gt;"",SUMIF('Aansluitproces Digipoort PI'!H$26:H$121,'Aansluitproces Digipoort PI'!Q113,'Aansluitproces Digipoort PI'!$J$26:$J$121),"")</f>
        <v>0</v>
      </c>
      <c r="U113" s="118" t="e">
        <f>SUM(R$4:R113)/R$191</f>
        <v>#REF!</v>
      </c>
      <c r="V113" s="118" t="e">
        <f>SUM(S$4:S113)/S$191</f>
        <v>#REF!</v>
      </c>
      <c r="W113" s="118" t="e">
        <f>SUM(T$4:T113)/S$191</f>
        <v>#REF!</v>
      </c>
      <c r="X113" s="9"/>
      <c r="Y113" s="37"/>
      <c r="Z113" s="37"/>
      <c r="AA113" s="37"/>
      <c r="AB113" s="37"/>
      <c r="AC113" s="37"/>
      <c r="AD113" s="37"/>
      <c r="AE113" s="37"/>
      <c r="AF113" s="37"/>
      <c r="AG113" s="37"/>
      <c r="AH113" s="37"/>
      <c r="AI113" s="37"/>
      <c r="AJ113" s="37"/>
      <c r="AK113" s="37"/>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row>
    <row r="114" spans="1:204" s="21" customFormat="1" ht="24.75" customHeight="1" thickBot="1" x14ac:dyDescent="0.25">
      <c r="A114" s="35"/>
      <c r="B114" s="190" t="s">
        <v>137</v>
      </c>
      <c r="C114" s="147" t="str">
        <f>IF(Type_B,"Koppeling Intern inkoop systeem aan DigiInkoop ivm Punch Out","")</f>
        <v/>
      </c>
      <c r="D114" s="148"/>
      <c r="E114" s="148" t="s">
        <v>105</v>
      </c>
      <c r="F114" s="148" t="s">
        <v>103</v>
      </c>
      <c r="G114" s="121" t="s">
        <v>87</v>
      </c>
      <c r="H114" s="147" t="s">
        <v>78</v>
      </c>
      <c r="I114" s="148" t="s">
        <v>104</v>
      </c>
      <c r="J114" s="148" t="s">
        <v>259</v>
      </c>
      <c r="K114" s="344" t="s">
        <v>73</v>
      </c>
      <c r="L114" s="344"/>
      <c r="M114" s="149"/>
      <c r="N114" s="102"/>
      <c r="O114" s="35"/>
      <c r="P114" s="35"/>
      <c r="Q114" s="117">
        <f>IF(Q113&lt;'Aansluitproces Digipoort PI'!$E$17,Q113+1,"")</f>
        <v>41019</v>
      </c>
      <c r="R114" s="116">
        <f>IF(Q114&lt;&gt;"",SUMIF('Aansluitproces Digipoort PI'!F$27:F$121,'Aansluitproces Digipoort PI'!Q114,'Aansluitproces Digipoort PI'!$J$26:$J$121),"")</f>
        <v>0</v>
      </c>
      <c r="S114" s="116">
        <f>IF(Q114&lt;&gt;"",SUMIF('Aansluitproces Digipoort PI'!G$26:G$121,'Aansluitproces Digipoort PI'!$Q114,'Aansluitproces Digipoort PI'!$J$26:$J$121),"")</f>
        <v>0</v>
      </c>
      <c r="T114" s="116">
        <f>IF(Q114&lt;&gt;"",SUMIF('Aansluitproces Digipoort PI'!H$26:H$121,'Aansluitproces Digipoort PI'!Q114,'Aansluitproces Digipoort PI'!$J$26:$J$121),"")</f>
        <v>0</v>
      </c>
      <c r="U114" s="118" t="e">
        <f>SUM(R$4:R114)/R$191</f>
        <v>#REF!</v>
      </c>
      <c r="V114" s="118" t="e">
        <f>SUM(S$4:S114)/S$191</f>
        <v>#REF!</v>
      </c>
      <c r="W114" s="118" t="e">
        <f>SUM(T$4:T114)/S$191</f>
        <v>#REF!</v>
      </c>
      <c r="X114" s="20"/>
      <c r="Y114" s="35"/>
      <c r="Z114" s="35"/>
      <c r="AA114" s="35"/>
      <c r="AB114" s="35"/>
      <c r="AC114" s="35"/>
      <c r="AD114" s="35"/>
      <c r="AE114" s="35"/>
      <c r="AF114" s="35"/>
      <c r="AG114" s="35"/>
      <c r="AH114" s="35"/>
      <c r="AI114" s="35"/>
      <c r="AJ114" s="35"/>
      <c r="AK114" s="35"/>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row>
    <row r="115" spans="1:204" x14ac:dyDescent="0.2">
      <c r="B115" s="301" t="str">
        <f>IF(Type_B,"6.1","")</f>
        <v/>
      </c>
      <c r="C115" s="264" t="str">
        <f>IF(Type_B,"Impact analyse","")</f>
        <v/>
      </c>
      <c r="D115" s="264"/>
      <c r="E115" s="264" t="str">
        <f>IF(Type_B,"A","")</f>
        <v/>
      </c>
      <c r="F115" s="302" t="str">
        <f>IF(AND(E$15&lt;&gt;"",Type_B),WORKDAY(VLOOKUP(K115,B$27:J$152,5,FALSE),J115),"")</f>
        <v/>
      </c>
      <c r="G115" s="302" t="str">
        <f>IF(Type_B,IF(H115,H115,WORKDAY(MAX(VLOOKUP(K115,B$27:M$147,6,FALSE),L$13),J115)),"")</f>
        <v/>
      </c>
      <c r="H115" s="267"/>
      <c r="I115" s="268"/>
      <c r="J115" s="269" t="str">
        <f>IF(Type_B,5,"")</f>
        <v/>
      </c>
      <c r="K115" s="303" t="str">
        <f>IF(Type_B,"1.11","")</f>
        <v/>
      </c>
      <c r="L115" s="304"/>
      <c r="M115" s="272"/>
      <c r="N115" s="108">
        <v>5</v>
      </c>
      <c r="Q115" s="117">
        <f>IF(Q114&lt;'Aansluitproces Digipoort PI'!$E$17,Q114+1,"")</f>
        <v>41020</v>
      </c>
      <c r="R115" s="116">
        <f>IF(Q115&lt;&gt;"",SUMIF('Aansluitproces Digipoort PI'!F$27:F$121,'Aansluitproces Digipoort PI'!Q115,'Aansluitproces Digipoort PI'!$J$26:$J$121),"")</f>
        <v>0</v>
      </c>
      <c r="S115" s="116">
        <f>IF(Q115&lt;&gt;"",SUMIF('Aansluitproces Digipoort PI'!G$26:G$121,'Aansluitproces Digipoort PI'!$Q115,'Aansluitproces Digipoort PI'!$J$26:$J$121),"")</f>
        <v>0</v>
      </c>
      <c r="T115" s="116">
        <f>IF(Q115&lt;&gt;"",SUMIF('Aansluitproces Digipoort PI'!H$26:H$121,'Aansluitproces Digipoort PI'!Q115,'Aansluitproces Digipoort PI'!$J$26:$J$121),"")</f>
        <v>0</v>
      </c>
      <c r="U115" s="118" t="e">
        <f>SUM(R$4:R115)/R$191</f>
        <v>#REF!</v>
      </c>
      <c r="V115" s="118" t="e">
        <f>SUM(S$4:S115)/S$191</f>
        <v>#REF!</v>
      </c>
      <c r="W115" s="118" t="e">
        <f>SUM(T$4:T115)/S$191</f>
        <v>#REF!</v>
      </c>
    </row>
    <row r="116" spans="1:204" x14ac:dyDescent="0.2">
      <c r="B116" s="305" t="str">
        <f>IF(Type_B,"6.2","")</f>
        <v/>
      </c>
      <c r="C116" s="275" t="str">
        <f>IF(Type_B,"Inrichten Punch out inkoop systeem","")</f>
        <v/>
      </c>
      <c r="D116" s="275"/>
      <c r="E116" s="275" t="str">
        <f>IF(Type_B,"A","")</f>
        <v/>
      </c>
      <c r="F116" s="291" t="str">
        <f>IF(AND(E$15&lt;&gt;"",Type_B),WORKDAY(VLOOKUP(K116,B$27:J$152,5,FALSE),J116),"")</f>
        <v/>
      </c>
      <c r="G116" s="291" t="str">
        <f>IF(Type_B,IF(H116,H116,WORKDAY(MAX(VLOOKUP(K116,B$27:M$147,6,FALSE),L$13),J116)),"")</f>
        <v/>
      </c>
      <c r="H116" s="278"/>
      <c r="I116" s="279"/>
      <c r="J116" s="280" t="str">
        <f>IF(Type_B,40,"")</f>
        <v/>
      </c>
      <c r="K116" s="306" t="str">
        <f>IF(Type_B,"6.1","")</f>
        <v/>
      </c>
      <c r="L116" s="287"/>
      <c r="M116" s="288"/>
      <c r="N116" s="108">
        <v>40</v>
      </c>
      <c r="Q116" s="117">
        <f>IF(Q115&lt;'Aansluitproces Digipoort PI'!$E$17,Q115+1,"")</f>
        <v>41021</v>
      </c>
      <c r="R116" s="116">
        <f>IF(Q116&lt;&gt;"",SUMIF('Aansluitproces Digipoort PI'!F$27:F$121,'Aansluitproces Digipoort PI'!Q116,'Aansluitproces Digipoort PI'!$J$26:$J$121),"")</f>
        <v>0</v>
      </c>
      <c r="S116" s="116">
        <f>IF(Q116&lt;&gt;"",SUMIF('Aansluitproces Digipoort PI'!G$26:G$121,'Aansluitproces Digipoort PI'!$Q116,'Aansluitproces Digipoort PI'!$J$26:$J$121),"")</f>
        <v>0</v>
      </c>
      <c r="T116" s="116">
        <f>IF(Q116&lt;&gt;"",SUMIF('Aansluitproces Digipoort PI'!H$26:H$121,'Aansluitproces Digipoort PI'!Q116,'Aansluitproces Digipoort PI'!$J$26:$J$121),"")</f>
        <v>0</v>
      </c>
      <c r="U116" s="118" t="e">
        <f>SUM(R$4:R116)/R$191</f>
        <v>#REF!</v>
      </c>
      <c r="V116" s="118" t="e">
        <f>SUM(S$4:S116)/S$191</f>
        <v>#REF!</v>
      </c>
      <c r="W116" s="118" t="e">
        <f>SUM(T$4:T116)/S$191</f>
        <v>#REF!</v>
      </c>
    </row>
    <row r="117" spans="1:204" x14ac:dyDescent="0.2">
      <c r="B117" s="305" t="str">
        <f>IF(Type_B,"6.3","")</f>
        <v/>
      </c>
      <c r="C117" s="275" t="str">
        <f>IF(Type_B,"Interne gebruikersacceptatietest punchout","")</f>
        <v/>
      </c>
      <c r="D117" s="275"/>
      <c r="E117" s="275" t="str">
        <f>IF(Type_B,"A","")</f>
        <v/>
      </c>
      <c r="F117" s="291" t="str">
        <f>IF(AND(E$15&lt;&gt;"",Type_B),WORKDAY(VLOOKUP(K117,B$27:J$152,5,FALSE),J117),"")</f>
        <v/>
      </c>
      <c r="G117" s="291" t="str">
        <f>IF(Type_B,IF(H117,H117,WORKDAY(MAX(VLOOKUP(K117,B$27:M$147,6,FALSE),L$13),J117)),"")</f>
        <v/>
      </c>
      <c r="H117" s="278"/>
      <c r="I117" s="279"/>
      <c r="J117" s="280" t="str">
        <f>IF(Type_B,5,"")</f>
        <v/>
      </c>
      <c r="K117" s="306" t="str">
        <f>IF(Type_B,"6.2","")</f>
        <v/>
      </c>
      <c r="L117" s="287"/>
      <c r="M117" s="288"/>
      <c r="N117" s="108">
        <v>5</v>
      </c>
      <c r="Q117" s="117">
        <f>IF(Q116&lt;'Aansluitproces Digipoort PI'!$E$17,Q116+1,"")</f>
        <v>41022</v>
      </c>
      <c r="R117" s="116">
        <f>IF(Q117&lt;&gt;"",SUMIF('Aansluitproces Digipoort PI'!F$27:F$121,'Aansluitproces Digipoort PI'!Q117,'Aansluitproces Digipoort PI'!$J$26:$J$121),"")</f>
        <v>0</v>
      </c>
      <c r="S117" s="116">
        <f>IF(Q117&lt;&gt;"",SUMIF('Aansluitproces Digipoort PI'!G$26:G$121,'Aansluitproces Digipoort PI'!$Q117,'Aansluitproces Digipoort PI'!$J$26:$J$121),"")</f>
        <v>0</v>
      </c>
      <c r="T117" s="116">
        <f>IF(Q117&lt;&gt;"",SUMIF('Aansluitproces Digipoort PI'!H$26:H$121,'Aansluitproces Digipoort PI'!Q117,'Aansluitproces Digipoort PI'!$J$26:$J$121),"")</f>
        <v>0</v>
      </c>
      <c r="U117" s="118" t="e">
        <f>SUM(R$4:R117)/R$191</f>
        <v>#REF!</v>
      </c>
      <c r="V117" s="118" t="e">
        <f>SUM(S$4:S117)/S$191</f>
        <v>#REF!</v>
      </c>
      <c r="W117" s="118" t="e">
        <f>SUM(T$4:T117)/S$191</f>
        <v>#REF!</v>
      </c>
    </row>
    <row r="118" spans="1:204" s="12" customFormat="1" ht="13.5" thickBot="1" x14ac:dyDescent="0.25">
      <c r="A118" s="36"/>
      <c r="B118" s="307" t="str">
        <f>IF(Type_B,"6.4","")</f>
        <v/>
      </c>
      <c r="C118" s="294" t="str">
        <f>IF(Type_B,"Punch- out gereed","")</f>
        <v/>
      </c>
      <c r="D118" s="294"/>
      <c r="E118" s="294"/>
      <c r="F118" s="295" t="str">
        <f>IF(Type_B,MAX(F115:F117),"")</f>
        <v/>
      </c>
      <c r="G118" s="295" t="str">
        <f>IF(Type_B,MAX(G115:G117),"")</f>
        <v/>
      </c>
      <c r="H118" s="308" t="str">
        <f>IF(AND(COUNT(H115:H117)=COUNT(F115:F117),Type_B),MAX(H115:H117),"")</f>
        <v/>
      </c>
      <c r="I118" s="294"/>
      <c r="J118" s="297"/>
      <c r="K118" s="309"/>
      <c r="L118" s="310"/>
      <c r="M118" s="311"/>
      <c r="N118" s="103"/>
      <c r="O118" s="36"/>
      <c r="P118" s="36"/>
      <c r="Q118" s="117">
        <f>IF(Q117&lt;'Aansluitproces Digipoort PI'!$E$17,Q117+1,"")</f>
        <v>41023</v>
      </c>
      <c r="R118" s="116">
        <f>IF(Q118&lt;&gt;"",SUMIF('Aansluitproces Digipoort PI'!F$27:F$121,'Aansluitproces Digipoort PI'!Q118,'Aansluitproces Digipoort PI'!$J$26:$J$121),"")</f>
        <v>0</v>
      </c>
      <c r="S118" s="116">
        <f>IF(Q118&lt;&gt;"",SUMIF('Aansluitproces Digipoort PI'!G$26:G$121,'Aansluitproces Digipoort PI'!$Q118,'Aansluitproces Digipoort PI'!$J$26:$J$121),"")</f>
        <v>0</v>
      </c>
      <c r="T118" s="116">
        <f>IF(Q118&lt;&gt;"",SUMIF('Aansluitproces Digipoort PI'!H$26:H$121,'Aansluitproces Digipoort PI'!Q118,'Aansluitproces Digipoort PI'!$J$26:$J$121),"")</f>
        <v>0</v>
      </c>
      <c r="U118" s="118" t="e">
        <f>SUM(R$4:R118)/R$191</f>
        <v>#REF!</v>
      </c>
      <c r="V118" s="118" t="e">
        <f>SUM(S$4:S118)/S$191</f>
        <v>#REF!</v>
      </c>
      <c r="W118" s="118" t="e">
        <f>SUM(T$4:T118)/S$191</f>
        <v>#REF!</v>
      </c>
      <c r="X118" s="11"/>
      <c r="Y118" s="36"/>
      <c r="Z118" s="36"/>
      <c r="AA118" s="36"/>
      <c r="AB118" s="36"/>
      <c r="AC118" s="36"/>
      <c r="AD118" s="36"/>
      <c r="AE118" s="36"/>
      <c r="AF118" s="36"/>
      <c r="AG118" s="36"/>
      <c r="AH118" s="36"/>
      <c r="AI118" s="36"/>
      <c r="AJ118" s="36"/>
      <c r="AK118" s="36"/>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row>
    <row r="119" spans="1:204" ht="13.5" thickBot="1" x14ac:dyDescent="0.25">
      <c r="B119" s="17"/>
      <c r="C119" s="41"/>
      <c r="D119" s="41"/>
      <c r="E119" s="41"/>
      <c r="F119" s="53"/>
      <c r="G119" s="53"/>
      <c r="H119" s="22"/>
      <c r="I119" s="41"/>
      <c r="J119" s="30"/>
      <c r="K119" s="17"/>
      <c r="L119" s="22"/>
      <c r="M119" s="22"/>
      <c r="Q119" s="117">
        <f>IF(Q118&lt;'Aansluitproces Digipoort PI'!$E$17,Q118+1,"")</f>
        <v>41024</v>
      </c>
      <c r="R119" s="116">
        <f>IF(Q119&lt;&gt;"",SUMIF('Aansluitproces Digipoort PI'!F$27:F$121,'Aansluitproces Digipoort PI'!Q119,'Aansluitproces Digipoort PI'!$J$26:$J$121),"")</f>
        <v>0</v>
      </c>
      <c r="S119" s="116">
        <f>IF(Q119&lt;&gt;"",SUMIF('Aansluitproces Digipoort PI'!G$26:G$121,'Aansluitproces Digipoort PI'!$Q119,'Aansluitproces Digipoort PI'!$J$26:$J$121),"")</f>
        <v>0</v>
      </c>
      <c r="T119" s="116">
        <f>IF(Q119&lt;&gt;"",SUMIF('Aansluitproces Digipoort PI'!H$26:H$121,'Aansluitproces Digipoort PI'!Q119,'Aansluitproces Digipoort PI'!$J$26:$J$121),"")</f>
        <v>0</v>
      </c>
      <c r="U119" s="118" t="e">
        <f>SUM(R$4:R119)/R$191</f>
        <v>#REF!</v>
      </c>
      <c r="V119" s="118" t="e">
        <f>SUM(S$4:S119)/S$191</f>
        <v>#REF!</v>
      </c>
      <c r="W119" s="118" t="e">
        <f>SUM(T$4:T119)/S$191</f>
        <v>#REF!</v>
      </c>
    </row>
    <row r="120" spans="1:204" s="21" customFormat="1" ht="24.75" customHeight="1" thickBot="1" x14ac:dyDescent="0.25">
      <c r="A120" s="35"/>
      <c r="B120" s="174" t="s">
        <v>138</v>
      </c>
      <c r="C120" s="148" t="s">
        <v>126</v>
      </c>
      <c r="D120" s="148"/>
      <c r="E120" s="338" t="s">
        <v>127</v>
      </c>
      <c r="F120" s="338"/>
      <c r="G120" s="338"/>
      <c r="H120" s="338" t="s">
        <v>128</v>
      </c>
      <c r="I120" s="338"/>
      <c r="J120" s="338" t="s">
        <v>129</v>
      </c>
      <c r="K120" s="338"/>
      <c r="L120" s="338" t="s">
        <v>130</v>
      </c>
      <c r="M120" s="345"/>
      <c r="N120" s="102"/>
      <c r="O120" s="35"/>
      <c r="P120" s="35"/>
      <c r="Q120" s="117">
        <f>IF(Q119&lt;'Aansluitproces Digipoort PI'!$E$17,Q119+1,"")</f>
        <v>41025</v>
      </c>
      <c r="R120" s="116">
        <f>IF(Q120&lt;&gt;"",SUMIF('Aansluitproces Digipoort PI'!F$27:F$121,'Aansluitproces Digipoort PI'!Q120,'Aansluitproces Digipoort PI'!$J$26:$J$121),"")</f>
        <v>7</v>
      </c>
      <c r="S120" s="116">
        <f>IF(Q120&lt;&gt;"",SUMIF('Aansluitproces Digipoort PI'!G$26:G$121,'Aansluitproces Digipoort PI'!$Q120,'Aansluitproces Digipoort PI'!$J$26:$J$121),"")</f>
        <v>5</v>
      </c>
      <c r="T120" s="116">
        <f>IF(Q120&lt;&gt;"",SUMIF('Aansluitproces Digipoort PI'!H$26:H$121,'Aansluitproces Digipoort PI'!Q120,'Aansluitproces Digipoort PI'!$J$26:$J$121),"")</f>
        <v>0</v>
      </c>
      <c r="U120" s="118" t="e">
        <f>SUM(R$4:R120)/R$191</f>
        <v>#REF!</v>
      </c>
      <c r="V120" s="118" t="e">
        <f>SUM(S$4:S120)/S$191</f>
        <v>#REF!</v>
      </c>
      <c r="W120" s="118" t="e">
        <f>SUM(T$4:T120)/S$191</f>
        <v>#REF!</v>
      </c>
      <c r="X120" s="20"/>
      <c r="Y120" s="35"/>
      <c r="Z120" s="35"/>
      <c r="AA120" s="35"/>
      <c r="AB120" s="35"/>
      <c r="AC120" s="35"/>
      <c r="AD120" s="35"/>
      <c r="AE120" s="35"/>
      <c r="AF120" s="35"/>
      <c r="AG120" s="35"/>
      <c r="AH120" s="35"/>
      <c r="AI120" s="35"/>
      <c r="AJ120" s="35"/>
      <c r="AK120" s="35"/>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row>
    <row r="121" spans="1:204" x14ac:dyDescent="0.2">
      <c r="B121" s="182"/>
      <c r="C121" s="183" t="s">
        <v>131</v>
      </c>
      <c r="D121" s="184"/>
      <c r="E121" s="339"/>
      <c r="F121" s="339"/>
      <c r="G121" s="339"/>
      <c r="H121" s="381"/>
      <c r="I121" s="382"/>
      <c r="J121" s="383"/>
      <c r="K121" s="384"/>
      <c r="L121" s="385"/>
      <c r="M121" s="386"/>
      <c r="Q121" s="117">
        <f>IF(Q120&lt;'Aansluitproces Digipoort PI'!$E$17,Q120+1,"")</f>
        <v>41026</v>
      </c>
      <c r="R121" s="116">
        <f>IF(Q121&lt;&gt;"",SUMIF('Aansluitproces Digipoort PI'!F$27:F$121,'Aansluitproces Digipoort PI'!Q121,'Aansluitproces Digipoort PI'!$J$26:$J$121),"")</f>
        <v>3</v>
      </c>
      <c r="S121" s="116">
        <f>IF(Q121&lt;&gt;"",SUMIF('Aansluitproces Digipoort PI'!G$26:G$121,'Aansluitproces Digipoort PI'!$Q121,'Aansluitproces Digipoort PI'!$J$26:$J$121),"")</f>
        <v>2</v>
      </c>
      <c r="T121" s="116">
        <f>IF(Q121&lt;&gt;"",SUMIF('Aansluitproces Digipoort PI'!H$26:H$121,'Aansluitproces Digipoort PI'!Q121,'Aansluitproces Digipoort PI'!$J$26:$J$121),"")</f>
        <v>0</v>
      </c>
      <c r="U121" s="118" t="e">
        <f>SUM(R$4:R121)/R$191</f>
        <v>#REF!</v>
      </c>
      <c r="V121" s="118" t="e">
        <f>SUM(S$4:S121)/S$191</f>
        <v>#REF!</v>
      </c>
      <c r="W121" s="118" t="e">
        <f>SUM(T$4:T121)/S$191</f>
        <v>#REF!</v>
      </c>
    </row>
    <row r="122" spans="1:204" x14ac:dyDescent="0.2">
      <c r="B122" s="185"/>
      <c r="C122" s="186" t="s">
        <v>132</v>
      </c>
      <c r="D122" s="94"/>
      <c r="E122" s="340"/>
      <c r="F122" s="340"/>
      <c r="G122" s="340"/>
      <c r="H122" s="340"/>
      <c r="I122" s="340"/>
      <c r="J122" s="362"/>
      <c r="K122" s="362"/>
      <c r="L122" s="320"/>
      <c r="M122" s="321"/>
      <c r="Q122" s="117">
        <f>IF(Q121&lt;'Aansluitproces Digipoort PI'!$E$17,Q121+1,"")</f>
        <v>41027</v>
      </c>
      <c r="R122" s="116">
        <f>IF(Q122&lt;&gt;"",SUMIF('Aansluitproces Digipoort PI'!F$27:F$121,'Aansluitproces Digipoort PI'!Q122,'Aansluitproces Digipoort PI'!$J$26:$J$121),"")</f>
        <v>0</v>
      </c>
      <c r="S122" s="116">
        <f>IF(Q122&lt;&gt;"",SUMIF('Aansluitproces Digipoort PI'!G$26:G$121,'Aansluitproces Digipoort PI'!$Q122,'Aansluitproces Digipoort PI'!$J$26:$J$121),"")</f>
        <v>0</v>
      </c>
      <c r="T122" s="116">
        <f>IF(Q122&lt;&gt;"",SUMIF('Aansluitproces Digipoort PI'!H$26:H$121,'Aansluitproces Digipoort PI'!Q122,'Aansluitproces Digipoort PI'!$J$26:$J$121),"")</f>
        <v>0</v>
      </c>
      <c r="U122" s="118" t="e">
        <f>SUM(R$4:R122)/R$191</f>
        <v>#REF!</v>
      </c>
      <c r="V122" s="118" t="e">
        <f>SUM(S$4:S122)/S$191</f>
        <v>#REF!</v>
      </c>
      <c r="W122" s="118" t="e">
        <f>SUM(T$4:T122)/S$191</f>
        <v>#REF!</v>
      </c>
    </row>
    <row r="123" spans="1:204" x14ac:dyDescent="0.2">
      <c r="B123" s="185"/>
      <c r="C123" s="191" t="s">
        <v>133</v>
      </c>
      <c r="D123" s="94"/>
      <c r="E123" s="340"/>
      <c r="F123" s="340"/>
      <c r="G123" s="340"/>
      <c r="H123" s="340"/>
      <c r="I123" s="340"/>
      <c r="J123" s="362"/>
      <c r="K123" s="362"/>
      <c r="L123" s="320"/>
      <c r="M123" s="321"/>
      <c r="Q123" s="117">
        <f>IF(Q122&lt;'Aansluitproces Digipoort PI'!$E$17,Q122+1,"")</f>
        <v>41028</v>
      </c>
      <c r="R123" s="116">
        <f>IF(Q123&lt;&gt;"",SUMIF('Aansluitproces Digipoort PI'!F$27:F$121,'Aansluitproces Digipoort PI'!Q123,'Aansluitproces Digipoort PI'!$J$26:$J$121),"")</f>
        <v>0</v>
      </c>
      <c r="S123" s="116">
        <f>IF(Q123&lt;&gt;"",SUMIF('Aansluitproces Digipoort PI'!G$26:G$121,'Aansluitproces Digipoort PI'!$Q123,'Aansluitproces Digipoort PI'!$J$26:$J$121),"")</f>
        <v>0</v>
      </c>
      <c r="T123" s="116">
        <f>IF(Q123&lt;&gt;"",SUMIF('Aansluitproces Digipoort PI'!H$26:H$121,'Aansluitproces Digipoort PI'!Q123,'Aansluitproces Digipoort PI'!$J$26:$J$121),"")</f>
        <v>0</v>
      </c>
      <c r="U123" s="118" t="e">
        <f>SUM(R$4:R123)/R$191</f>
        <v>#REF!</v>
      </c>
      <c r="V123" s="118" t="e">
        <f>SUM(S$4:S123)/S$191</f>
        <v>#REF!</v>
      </c>
      <c r="W123" s="118" t="e">
        <f>SUM(T$4:T123)/S$191</f>
        <v>#REF!</v>
      </c>
    </row>
    <row r="124" spans="1:204" x14ac:dyDescent="0.2">
      <c r="B124" s="185"/>
      <c r="C124" s="191" t="s">
        <v>134</v>
      </c>
      <c r="D124" s="94"/>
      <c r="E124" s="340"/>
      <c r="F124" s="340"/>
      <c r="G124" s="340"/>
      <c r="H124" s="340"/>
      <c r="I124" s="340"/>
      <c r="J124" s="362"/>
      <c r="K124" s="362"/>
      <c r="L124" s="320"/>
      <c r="M124" s="321"/>
      <c r="Q124" s="117">
        <f>IF(Q123&lt;'Aansluitproces Digipoort PI'!$E$17,Q123+1,"")</f>
        <v>41029</v>
      </c>
      <c r="R124" s="116">
        <f>IF(Q124&lt;&gt;"",SUMIF('Aansluitproces Digipoort PI'!F$27:F$121,'Aansluitproces Digipoort PI'!Q124,'Aansluitproces Digipoort PI'!$J$26:$J$121),"")</f>
        <v>0</v>
      </c>
      <c r="S124" s="116">
        <f>IF(Q124&lt;&gt;"",SUMIF('Aansluitproces Digipoort PI'!G$26:G$121,'Aansluitproces Digipoort PI'!$Q124,'Aansluitproces Digipoort PI'!$J$26:$J$121),"")</f>
        <v>0</v>
      </c>
      <c r="T124" s="116">
        <f>IF(Q124&lt;&gt;"",SUMIF('Aansluitproces Digipoort PI'!H$26:H$121,'Aansluitproces Digipoort PI'!Q124,'Aansluitproces Digipoort PI'!$J$26:$J$121),"")</f>
        <v>0</v>
      </c>
      <c r="U124" s="118" t="e">
        <f>SUM(R$4:R124)/R$191</f>
        <v>#REF!</v>
      </c>
      <c r="V124" s="118" t="e">
        <f>SUM(S$4:S124)/S$191</f>
        <v>#REF!</v>
      </c>
      <c r="W124" s="118" t="e">
        <f>SUM(T$4:T124)/S$191</f>
        <v>#REF!</v>
      </c>
    </row>
    <row r="125" spans="1:204" x14ac:dyDescent="0.2">
      <c r="B125" s="185"/>
      <c r="C125" s="191" t="s">
        <v>135</v>
      </c>
      <c r="D125" s="94"/>
      <c r="E125" s="340"/>
      <c r="F125" s="340"/>
      <c r="G125" s="340"/>
      <c r="H125" s="340"/>
      <c r="I125" s="340"/>
      <c r="J125" s="362"/>
      <c r="K125" s="362"/>
      <c r="L125" s="320"/>
      <c r="M125" s="321"/>
      <c r="Q125" s="117">
        <f>IF(Q124&lt;'Aansluitproces Digipoort PI'!$E$17,Q124+1,"")</f>
        <v>41030</v>
      </c>
      <c r="R125" s="116">
        <f>IF(Q125&lt;&gt;"",SUMIF('Aansluitproces Digipoort PI'!F$27:F$121,'Aansluitproces Digipoort PI'!Q125,'Aansluitproces Digipoort PI'!$J$26:$J$121),"")</f>
        <v>1</v>
      </c>
      <c r="S125" s="116">
        <f>IF(Q125&lt;&gt;"",SUMIF('Aansluitproces Digipoort PI'!G$26:G$121,'Aansluitproces Digipoort PI'!$Q125,'Aansluitproces Digipoort PI'!$J$26:$J$121),"")</f>
        <v>2</v>
      </c>
      <c r="T125" s="116">
        <f>IF(Q125&lt;&gt;"",SUMIF('Aansluitproces Digipoort PI'!H$26:H$121,'Aansluitproces Digipoort PI'!Q125,'Aansluitproces Digipoort PI'!$J$26:$J$121),"")</f>
        <v>0</v>
      </c>
      <c r="U125" s="118" t="e">
        <f>SUM(R$4:R125)/R$191</f>
        <v>#REF!</v>
      </c>
      <c r="V125" s="118" t="e">
        <f>SUM(S$4:S125)/S$191</f>
        <v>#REF!</v>
      </c>
      <c r="W125" s="118" t="e">
        <f>SUM(T$4:T125)/S$191</f>
        <v>#REF!</v>
      </c>
    </row>
    <row r="126" spans="1:204" x14ac:dyDescent="0.2">
      <c r="B126" s="185"/>
      <c r="C126" s="191" t="s">
        <v>136</v>
      </c>
      <c r="D126" s="94"/>
      <c r="E126" s="340"/>
      <c r="F126" s="340"/>
      <c r="G126" s="340"/>
      <c r="H126" s="340"/>
      <c r="I126" s="340"/>
      <c r="J126" s="362"/>
      <c r="K126" s="362"/>
      <c r="L126" s="320"/>
      <c r="M126" s="321"/>
      <c r="Q126" s="117">
        <f>IF(Q125&lt;'Aansluitproces Digipoort PI'!$E$17,Q125+1,"")</f>
        <v>41031</v>
      </c>
      <c r="R126" s="116">
        <f>IF(Q126&lt;&gt;"",SUMIF('Aansluitproces Digipoort PI'!F$27:F$121,'Aansluitproces Digipoort PI'!Q126,'Aansluitproces Digipoort PI'!$J$26:$J$121),"")</f>
        <v>3</v>
      </c>
      <c r="S126" s="116">
        <f>IF(Q126&lt;&gt;"",SUMIF('Aansluitproces Digipoort PI'!G$26:G$121,'Aansluitproces Digipoort PI'!$Q126,'Aansluitproces Digipoort PI'!$J$26:$J$121),"")</f>
        <v>3</v>
      </c>
      <c r="T126" s="116">
        <f>IF(Q126&lt;&gt;"",SUMIF('Aansluitproces Digipoort PI'!H$26:H$121,'Aansluitproces Digipoort PI'!Q126,'Aansluitproces Digipoort PI'!$J$26:$J$121),"")</f>
        <v>0</v>
      </c>
      <c r="U126" s="118" t="e">
        <f>SUM(R$4:R126)/R$191</f>
        <v>#REF!</v>
      </c>
      <c r="V126" s="118" t="e">
        <f>SUM(S$4:S126)/S$191</f>
        <v>#REF!</v>
      </c>
      <c r="W126" s="118" t="e">
        <f>SUM(T$4:T126)/S$191</f>
        <v>#REF!</v>
      </c>
    </row>
    <row r="127" spans="1:204" x14ac:dyDescent="0.2">
      <c r="B127" s="185"/>
      <c r="C127" s="186"/>
      <c r="D127" s="94"/>
      <c r="E127" s="340"/>
      <c r="F127" s="340"/>
      <c r="G127" s="340"/>
      <c r="H127" s="340"/>
      <c r="I127" s="340"/>
      <c r="J127" s="362"/>
      <c r="K127" s="362"/>
      <c r="L127" s="320"/>
      <c r="M127" s="321"/>
      <c r="Q127" s="117">
        <f>IF(Q126&lt;'Aansluitproces Digipoort PI'!$E$17,Q126+1,"")</f>
        <v>41032</v>
      </c>
      <c r="R127" s="116">
        <f>IF(Q127&lt;&gt;"",SUMIF('Aansluitproces Digipoort PI'!F$27:F$121,'Aansluitproces Digipoort PI'!Q127,'Aansluitproces Digipoort PI'!$J$26:$J$121),"")</f>
        <v>1</v>
      </c>
      <c r="S127" s="116">
        <f>IF(Q127&lt;&gt;"",SUMIF('Aansluitproces Digipoort PI'!G$26:G$121,'Aansluitproces Digipoort PI'!$Q127,'Aansluitproces Digipoort PI'!$J$26:$J$121),"")</f>
        <v>1</v>
      </c>
      <c r="T127" s="116">
        <f>IF(Q127&lt;&gt;"",SUMIF('Aansluitproces Digipoort PI'!H$26:H$121,'Aansluitproces Digipoort PI'!Q127,'Aansluitproces Digipoort PI'!$J$26:$J$121),"")</f>
        <v>0</v>
      </c>
      <c r="U127" s="118" t="e">
        <f>SUM(R$4:R127)/R$191</f>
        <v>#REF!</v>
      </c>
      <c r="V127" s="118" t="e">
        <f>SUM(S$4:S127)/S$191</f>
        <v>#REF!</v>
      </c>
      <c r="W127" s="118" t="e">
        <f>SUM(T$4:T127)/S$191</f>
        <v>#REF!</v>
      </c>
    </row>
    <row r="128" spans="1:204" ht="13.5" thickBot="1" x14ac:dyDescent="0.25">
      <c r="B128" s="187"/>
      <c r="C128" s="188"/>
      <c r="D128" s="189"/>
      <c r="E128" s="376"/>
      <c r="F128" s="376"/>
      <c r="G128" s="376"/>
      <c r="H128" s="376"/>
      <c r="I128" s="376"/>
      <c r="J128" s="335"/>
      <c r="K128" s="335"/>
      <c r="L128" s="379"/>
      <c r="M128" s="380"/>
      <c r="Q128" s="117">
        <f>IF(Q127&lt;'Aansluitproces Digipoort PI'!$E$17,Q127+1,"")</f>
        <v>41033</v>
      </c>
      <c r="R128" s="116">
        <f>IF(Q128&lt;&gt;"",SUMIF('Aansluitproces Digipoort PI'!F$27:F$121,'Aansluitproces Digipoort PI'!Q128,'Aansluitproces Digipoort PI'!$J$26:$J$121),"")</f>
        <v>1</v>
      </c>
      <c r="S128" s="116">
        <f>IF(Q128&lt;&gt;"",SUMIF('Aansluitproces Digipoort PI'!G$26:G$121,'Aansluitproces Digipoort PI'!$Q128,'Aansluitproces Digipoort PI'!$J$26:$J$121),"")</f>
        <v>3</v>
      </c>
      <c r="T128" s="116">
        <f>IF(Q128&lt;&gt;"",SUMIF('Aansluitproces Digipoort PI'!H$26:H$121,'Aansluitproces Digipoort PI'!Q128,'Aansluitproces Digipoort PI'!$J$26:$J$121),"")</f>
        <v>0</v>
      </c>
      <c r="U128" s="118" t="e">
        <f>SUM(R$4:R128)/R$191</f>
        <v>#REF!</v>
      </c>
      <c r="V128" s="118" t="e">
        <f>SUM(S$4:S128)/S$191</f>
        <v>#REF!</v>
      </c>
      <c r="W128" s="118" t="e">
        <f>SUM(T$4:T128)/S$191</f>
        <v>#REF!</v>
      </c>
    </row>
    <row r="129" spans="2:23" ht="13.5" thickBot="1" x14ac:dyDescent="0.25">
      <c r="B129" s="56"/>
      <c r="C129" s="375"/>
      <c r="D129" s="322"/>
      <c r="E129" s="322"/>
      <c r="F129" s="322"/>
      <c r="G129" s="322"/>
      <c r="H129" s="322"/>
      <c r="I129" s="322"/>
      <c r="J129" s="30"/>
      <c r="K129" s="17"/>
      <c r="L129" s="22"/>
      <c r="M129" s="22"/>
      <c r="Q129" s="117">
        <f>IF(Q128&lt;'Aansluitproces Digipoort PI'!$E$17,Q128+1,"")</f>
        <v>41034</v>
      </c>
      <c r="R129" s="116">
        <f>IF(Q129&lt;&gt;"",SUMIF('Aansluitproces Digipoort PI'!F$27:F$121,'Aansluitproces Digipoort PI'!Q129,'Aansluitproces Digipoort PI'!$J$26:$J$121),"")</f>
        <v>0</v>
      </c>
      <c r="S129" s="116">
        <f>IF(Q129&lt;&gt;"",SUMIF('Aansluitproces Digipoort PI'!G$26:G$121,'Aansluitproces Digipoort PI'!$Q129,'Aansluitproces Digipoort PI'!$J$26:$J$121),"")</f>
        <v>0</v>
      </c>
      <c r="T129" s="116">
        <f>IF(Q129&lt;&gt;"",SUMIF('Aansluitproces Digipoort PI'!H$26:H$121,'Aansluitproces Digipoort PI'!Q129,'Aansluitproces Digipoort PI'!$J$26:$J$121),"")</f>
        <v>0</v>
      </c>
      <c r="U129" s="118" t="e">
        <f>SUM(R$4:R129)/R$191</f>
        <v>#REF!</v>
      </c>
      <c r="V129" s="118" t="e">
        <f>SUM(S$4:S129)/S$191</f>
        <v>#REF!</v>
      </c>
      <c r="W129" s="118" t="e">
        <f>SUM(T$4:T129)/S$191</f>
        <v>#REF!</v>
      </c>
    </row>
    <row r="130" spans="2:23" ht="13.9" customHeight="1" thickBot="1" x14ac:dyDescent="0.25">
      <c r="B130" s="248" t="s">
        <v>139</v>
      </c>
      <c r="C130" s="247" t="s">
        <v>141</v>
      </c>
      <c r="D130" s="392" t="s">
        <v>202</v>
      </c>
      <c r="E130" s="392"/>
      <c r="F130" s="392" t="s">
        <v>203</v>
      </c>
      <c r="G130" s="392"/>
      <c r="H130" s="392"/>
      <c r="I130" s="247" t="s">
        <v>204</v>
      </c>
      <c r="J130" s="247" t="s">
        <v>205</v>
      </c>
      <c r="K130" s="257" t="s">
        <v>206</v>
      </c>
      <c r="L130" s="338" t="s">
        <v>207</v>
      </c>
      <c r="M130" s="345"/>
      <c r="Q130" s="117">
        <f>IF(Q129&lt;'Aansluitproces Digipoort PI'!$E$17,Q129+1,"")</f>
        <v>41035</v>
      </c>
      <c r="R130" s="116">
        <f>IF(Q130&lt;&gt;"",SUMIF('Aansluitproces Digipoort PI'!F$27:F$121,'Aansluitproces Digipoort PI'!Q130,'Aansluitproces Digipoort PI'!$J$26:$J$121),"")</f>
        <v>0</v>
      </c>
      <c r="S130" s="116">
        <f>IF(Q130&lt;&gt;"",SUMIF('Aansluitproces Digipoort PI'!G$26:G$121,'Aansluitproces Digipoort PI'!$Q130,'Aansluitproces Digipoort PI'!$J$26:$J$121),"")</f>
        <v>0</v>
      </c>
      <c r="T130" s="116">
        <f>IF(Q130&lt;&gt;"",SUMIF('Aansluitproces Digipoort PI'!H$26:H$121,'Aansluitproces Digipoort PI'!Q130,'Aansluitproces Digipoort PI'!$J$26:$J$121),"")</f>
        <v>0</v>
      </c>
      <c r="U130" s="118" t="e">
        <f>SUM(R$4:R130)/R$191</f>
        <v>#REF!</v>
      </c>
      <c r="V130" s="118" t="e">
        <f>SUM(S$4:S130)/S$191</f>
        <v>#REF!</v>
      </c>
      <c r="W130" s="118" t="e">
        <f>SUM(T$4:T130)/S$191</f>
        <v>#REF!</v>
      </c>
    </row>
    <row r="131" spans="2:23" ht="12.75" customHeight="1" x14ac:dyDescent="0.2">
      <c r="B131" s="249"/>
      <c r="C131" s="259" t="s">
        <v>208</v>
      </c>
      <c r="E131" s="318" t="s">
        <v>209</v>
      </c>
      <c r="F131" s="387" t="s">
        <v>261</v>
      </c>
      <c r="G131" s="387"/>
      <c r="H131" s="387"/>
      <c r="I131" s="246" t="s">
        <v>215</v>
      </c>
      <c r="J131" s="252"/>
      <c r="K131" s="258"/>
      <c r="L131" s="393"/>
      <c r="M131" s="394"/>
      <c r="Q131" s="117">
        <f>IF(Q130&lt;'Aansluitproces Digipoort PI'!$E$17,Q130+1,"")</f>
        <v>41036</v>
      </c>
      <c r="R131" s="116">
        <f>IF(Q131&lt;&gt;"",SUMIF('Aansluitproces Digipoort PI'!F$27:F$121,'Aansluitproces Digipoort PI'!Q131,'Aansluitproces Digipoort PI'!$J$26:$J$121),"")</f>
        <v>4</v>
      </c>
      <c r="S131" s="116">
        <f>IF(Q131&lt;&gt;"",SUMIF('Aansluitproces Digipoort PI'!G$26:G$121,'Aansluitproces Digipoort PI'!$Q131,'Aansluitproces Digipoort PI'!$J$26:$J$121),"")</f>
        <v>1</v>
      </c>
      <c r="T131" s="116">
        <f>IF(Q131&lt;&gt;"",SUMIF('Aansluitproces Digipoort PI'!H$26:H$121,'Aansluitproces Digipoort PI'!Q131,'Aansluitproces Digipoort PI'!$J$26:$J$121),"")</f>
        <v>0</v>
      </c>
      <c r="U131" s="118" t="e">
        <f>SUM(R$4:R131)/R$191</f>
        <v>#REF!</v>
      </c>
      <c r="V131" s="118" t="e">
        <f>SUM(S$4:S131)/S$191</f>
        <v>#REF!</v>
      </c>
      <c r="W131" s="118" t="e">
        <f>SUM(T$4:T131)/S$191</f>
        <v>#REF!</v>
      </c>
    </row>
    <row r="132" spans="2:23" x14ac:dyDescent="0.2">
      <c r="B132" s="250"/>
      <c r="C132" s="244"/>
      <c r="D132" s="316"/>
      <c r="E132" s="319"/>
      <c r="F132" s="387" t="s">
        <v>260</v>
      </c>
      <c r="G132" s="387"/>
      <c r="H132" s="387"/>
      <c r="I132" s="246" t="s">
        <v>215</v>
      </c>
      <c r="J132" s="191"/>
      <c r="K132" s="191"/>
      <c r="L132" s="320"/>
      <c r="M132" s="321"/>
      <c r="Q132" s="117">
        <f>IF(Q130&lt;'Aansluitproces Digipoort PI'!$E$17,Q130+1,"")</f>
        <v>41036</v>
      </c>
      <c r="R132" s="116">
        <f>IF(Q132&lt;&gt;"",SUMIF('Aansluitproces Digipoort PI'!F$27:F$121,'Aansluitproces Digipoort PI'!Q132,'Aansluitproces Digipoort PI'!$J$26:$J$121),"")</f>
        <v>4</v>
      </c>
      <c r="S132" s="116">
        <f>IF(Q132&lt;&gt;"",SUMIF('Aansluitproces Digipoort PI'!G$26:G$121,'Aansluitproces Digipoort PI'!$Q132,'Aansluitproces Digipoort PI'!$J$26:$J$121),"")</f>
        <v>1</v>
      </c>
      <c r="T132" s="116">
        <f>IF(Q132&lt;&gt;"",SUMIF('Aansluitproces Digipoort PI'!H$26:H$121,'Aansluitproces Digipoort PI'!Q132,'Aansluitproces Digipoort PI'!$J$26:$J$121),"")</f>
        <v>0</v>
      </c>
      <c r="U132" s="118" t="e">
        <f>SUM(R$4:R132)/R$191</f>
        <v>#REF!</v>
      </c>
      <c r="V132" s="118" t="e">
        <f>SUM(S$4:S132)/S$191</f>
        <v>#REF!</v>
      </c>
      <c r="W132" s="118" t="e">
        <f>SUM(T$4:T132)/S$191</f>
        <v>#REF!</v>
      </c>
    </row>
    <row r="133" spans="2:23" x14ac:dyDescent="0.2">
      <c r="B133" s="250"/>
      <c r="C133" s="244"/>
      <c r="E133" s="319" t="s">
        <v>211</v>
      </c>
      <c r="F133" s="388" t="s">
        <v>263</v>
      </c>
      <c r="G133" s="388"/>
      <c r="H133" s="388"/>
      <c r="I133" s="246" t="s">
        <v>210</v>
      </c>
      <c r="J133" s="191"/>
      <c r="K133" s="191"/>
      <c r="L133" s="320"/>
      <c r="M133" s="321"/>
      <c r="Q133" s="117">
        <f>IF(Q131&lt;'Aansluitproces Digipoort PI'!$E$17,Q131+1,"")</f>
        <v>41037</v>
      </c>
      <c r="R133" s="116">
        <f>IF(Q133&lt;&gt;"",SUMIF('Aansluitproces Digipoort PI'!F$27:F$121,'Aansluitproces Digipoort PI'!Q133,'Aansluitproces Digipoort PI'!$J$26:$J$121),"")</f>
        <v>2</v>
      </c>
      <c r="S133" s="116">
        <f>IF(Q133&lt;&gt;"",SUMIF('Aansluitproces Digipoort PI'!G$26:G$121,'Aansluitproces Digipoort PI'!$Q133,'Aansluitproces Digipoort PI'!$J$26:$J$121),"")</f>
        <v>2</v>
      </c>
      <c r="T133" s="116">
        <f>IF(Q133&lt;&gt;"",SUMIF('Aansluitproces Digipoort PI'!H$26:H$121,'Aansluitproces Digipoort PI'!Q133,'Aansluitproces Digipoort PI'!$J$26:$J$121),"")</f>
        <v>0</v>
      </c>
      <c r="U133" s="118" t="e">
        <f>SUM(R$4:R133)/R$191</f>
        <v>#REF!</v>
      </c>
      <c r="V133" s="118" t="e">
        <f>SUM(S$4:S133)/S$191</f>
        <v>#REF!</v>
      </c>
      <c r="W133" s="118" t="e">
        <f>SUM(T$4:T133)/S$191</f>
        <v>#REF!</v>
      </c>
    </row>
    <row r="134" spans="2:23" ht="13.15" customHeight="1" x14ac:dyDescent="0.2">
      <c r="B134" s="250"/>
      <c r="C134" s="244"/>
      <c r="D134" s="316"/>
      <c r="E134" s="319"/>
      <c r="F134" s="388" t="s">
        <v>264</v>
      </c>
      <c r="G134" s="388"/>
      <c r="H134" s="388"/>
      <c r="I134" s="246" t="s">
        <v>215</v>
      </c>
      <c r="J134" s="191"/>
      <c r="K134" s="191"/>
      <c r="L134" s="320"/>
      <c r="M134" s="321"/>
      <c r="Q134" s="117" t="str">
        <f>IF(Q133&lt;'Aansluitproces Digipoort PI'!$E$17,Q133+1,"")</f>
        <v/>
      </c>
      <c r="R134" s="116" t="str">
        <f>IF(Q134&lt;&gt;"",SUMIF('Aansluitproces Digipoort PI'!F$27:F$121,'Aansluitproces Digipoort PI'!Q134,'Aansluitproces Digipoort PI'!$J$26:$J$121),"")</f>
        <v/>
      </c>
      <c r="S134" s="116" t="str">
        <f>IF(Q134&lt;&gt;"",SUMIF('Aansluitproces Digipoort PI'!G$26:G$121,'Aansluitproces Digipoort PI'!$Q134,'Aansluitproces Digipoort PI'!$J$26:$J$121),"")</f>
        <v/>
      </c>
      <c r="T134" s="116" t="str">
        <f>IF(Q134&lt;&gt;"",SUMIF('Aansluitproces Digipoort PI'!H$26:H$121,'Aansluitproces Digipoort PI'!Q134,'Aansluitproces Digipoort PI'!$J$26:$J$121),"")</f>
        <v/>
      </c>
      <c r="U134" s="118" t="e">
        <f>SUM(R$4:R134)/R$191</f>
        <v>#REF!</v>
      </c>
      <c r="V134" s="118" t="e">
        <f>SUM(S$4:S134)/S$191</f>
        <v>#REF!</v>
      </c>
      <c r="W134" s="118" t="e">
        <f>SUM(T$4:T134)/S$191</f>
        <v>#REF!</v>
      </c>
    </row>
    <row r="135" spans="2:23" x14ac:dyDescent="0.2">
      <c r="B135" s="250"/>
      <c r="C135" s="244"/>
      <c r="D135" s="316"/>
      <c r="E135" s="319"/>
      <c r="F135" s="387" t="s">
        <v>216</v>
      </c>
      <c r="G135" s="387"/>
      <c r="H135" s="387"/>
      <c r="I135" s="246" t="s">
        <v>215</v>
      </c>
      <c r="J135" s="191"/>
      <c r="K135" s="191"/>
      <c r="L135" s="320"/>
      <c r="M135" s="321"/>
      <c r="Q135" s="117" t="str">
        <f>IF(Q134&lt;'Aansluitproces Digipoort PI'!$E$17,Q134+1,"")</f>
        <v/>
      </c>
      <c r="R135" s="116" t="str">
        <f>IF(Q135&lt;&gt;"",SUMIF('Aansluitproces Digipoort PI'!F$27:F$121,'Aansluitproces Digipoort PI'!Q135,'Aansluitproces Digipoort PI'!$J$26:$J$121),"")</f>
        <v/>
      </c>
      <c r="S135" s="116" t="str">
        <f>IF(Q135&lt;&gt;"",SUMIF('Aansluitproces Digipoort PI'!G$26:G$121,'Aansluitproces Digipoort PI'!$Q135,'Aansluitproces Digipoort PI'!$J$26:$J$121),"")</f>
        <v/>
      </c>
      <c r="T135" s="116" t="str">
        <f>IF(Q135&lt;&gt;"",SUMIF('Aansluitproces Digipoort PI'!H$26:H$121,'Aansluitproces Digipoort PI'!Q135,'Aansluitproces Digipoort PI'!$J$26:$J$121),"")</f>
        <v/>
      </c>
      <c r="U135" s="118" t="e">
        <f>SUM(R$4:R135)/R$191</f>
        <v>#REF!</v>
      </c>
      <c r="V135" s="118" t="e">
        <f>SUM(S$4:S135)/S$191</f>
        <v>#REF!</v>
      </c>
      <c r="W135" s="118" t="e">
        <f>SUM(T$4:T135)/S$191</f>
        <v>#REF!</v>
      </c>
    </row>
    <row r="136" spans="2:23" x14ac:dyDescent="0.2">
      <c r="B136" s="250"/>
      <c r="C136" s="244"/>
      <c r="D136" s="316"/>
      <c r="E136" s="319"/>
      <c r="F136" s="387" t="s">
        <v>214</v>
      </c>
      <c r="G136" s="387"/>
      <c r="H136" s="387"/>
      <c r="I136" s="246" t="s">
        <v>210</v>
      </c>
      <c r="J136" s="191"/>
      <c r="K136" s="191"/>
      <c r="L136" s="320"/>
      <c r="M136" s="321"/>
      <c r="Q136" s="117" t="str">
        <f>IF(Q135&lt;'Aansluitproces Digipoort PI'!$E$17,Q135+1,"")</f>
        <v/>
      </c>
      <c r="R136" s="116" t="str">
        <f>IF(Q136&lt;&gt;"",SUMIF('Aansluitproces Digipoort PI'!F$27:F$121,'Aansluitproces Digipoort PI'!Q136,'Aansluitproces Digipoort PI'!$J$26:$J$121),"")</f>
        <v/>
      </c>
      <c r="S136" s="116" t="str">
        <f>IF(Q136&lt;&gt;"",SUMIF('Aansluitproces Digipoort PI'!G$26:G$121,'Aansluitproces Digipoort PI'!$Q136,'Aansluitproces Digipoort PI'!$J$26:$J$121),"")</f>
        <v/>
      </c>
      <c r="T136" s="116" t="str">
        <f>IF(Q136&lt;&gt;"",SUMIF('Aansluitproces Digipoort PI'!H$26:H$121,'Aansluitproces Digipoort PI'!Q136,'Aansluitproces Digipoort PI'!$J$26:$J$121),"")</f>
        <v/>
      </c>
      <c r="U136" s="118" t="e">
        <f>SUM(R$4:R136)/R$191</f>
        <v>#REF!</v>
      </c>
      <c r="V136" s="118" t="e">
        <f>SUM(S$4:S136)/S$191</f>
        <v>#REF!</v>
      </c>
      <c r="W136" s="118" t="e">
        <f>SUM(T$4:T136)/S$191</f>
        <v>#REF!</v>
      </c>
    </row>
    <row r="137" spans="2:23" ht="12.75" customHeight="1" x14ac:dyDescent="0.2">
      <c r="B137" s="250"/>
      <c r="C137" s="244"/>
      <c r="E137" s="319"/>
      <c r="F137" s="389" t="s">
        <v>213</v>
      </c>
      <c r="G137" s="390"/>
      <c r="H137" s="391"/>
      <c r="I137" s="246" t="s">
        <v>215</v>
      </c>
      <c r="J137" s="191"/>
      <c r="K137" s="191"/>
      <c r="L137" s="320"/>
      <c r="M137" s="321"/>
      <c r="Q137" s="117" t="str">
        <f>IF(Q136&lt;'Aansluitproces Digipoort PI'!$E$17,Q136+1,"")</f>
        <v/>
      </c>
      <c r="R137" s="116" t="str">
        <f>IF(Q137&lt;&gt;"",SUMIF('Aansluitproces Digipoort PI'!F$27:F$121,'Aansluitproces Digipoort PI'!Q137,'Aansluitproces Digipoort PI'!$J$26:$J$121),"")</f>
        <v/>
      </c>
      <c r="S137" s="116" t="str">
        <f>IF(Q137&lt;&gt;"",SUMIF('Aansluitproces Digipoort PI'!G$26:G$121,'Aansluitproces Digipoort PI'!$Q137,'Aansluitproces Digipoort PI'!$J$26:$J$121),"")</f>
        <v/>
      </c>
      <c r="T137" s="116" t="str">
        <f>IF(Q137&lt;&gt;"",SUMIF('Aansluitproces Digipoort PI'!H$26:H$121,'Aansluitproces Digipoort PI'!Q137,'Aansluitproces Digipoort PI'!$J$26:$J$121),"")</f>
        <v/>
      </c>
      <c r="U137" s="118" t="e">
        <f>SUM(R$4:R137)/R$191</f>
        <v>#REF!</v>
      </c>
      <c r="V137" s="118" t="e">
        <f>SUM(S$4:S137)/S$191</f>
        <v>#REF!</v>
      </c>
      <c r="W137" s="118" t="e">
        <f>SUM(T$4:T137)/S$191</f>
        <v>#REF!</v>
      </c>
    </row>
    <row r="138" spans="2:23" x14ac:dyDescent="0.2">
      <c r="B138" s="250"/>
      <c r="C138" s="244"/>
      <c r="E138" s="319"/>
      <c r="F138" s="387" t="s">
        <v>212</v>
      </c>
      <c r="G138" s="387"/>
      <c r="H138" s="387"/>
      <c r="I138" s="246" t="s">
        <v>215</v>
      </c>
      <c r="J138" s="191"/>
      <c r="K138" s="191"/>
      <c r="L138" s="320"/>
      <c r="M138" s="321"/>
      <c r="Q138" s="117" t="str">
        <f>IF(Q137&lt;'Aansluitproces Digipoort PI'!$E$17,Q137+1,"")</f>
        <v/>
      </c>
      <c r="R138" s="116" t="str">
        <f>IF(Q138&lt;&gt;"",SUMIF('Aansluitproces Digipoort PI'!F$27:F$121,'Aansluitproces Digipoort PI'!Q138,'Aansluitproces Digipoort PI'!$J$26:$J$121),"")</f>
        <v/>
      </c>
      <c r="S138" s="116" t="str">
        <f>IF(Q138&lt;&gt;"",SUMIF('Aansluitproces Digipoort PI'!G$26:G$121,'Aansluitproces Digipoort PI'!$Q138,'Aansluitproces Digipoort PI'!$J$26:$J$121),"")</f>
        <v/>
      </c>
      <c r="T138" s="116" t="str">
        <f>IF(Q138&lt;&gt;"",SUMIF('Aansluitproces Digipoort PI'!H$26:H$121,'Aansluitproces Digipoort PI'!Q138,'Aansluitproces Digipoort PI'!$J$26:$J$121),"")</f>
        <v/>
      </c>
      <c r="U138" s="118" t="e">
        <f>SUM(R$4:R138)/R$191</f>
        <v>#REF!</v>
      </c>
      <c r="V138" s="118" t="e">
        <f>SUM(S$4:S138)/S$191</f>
        <v>#REF!</v>
      </c>
      <c r="W138" s="118" t="e">
        <f>SUM(T$4:T138)/S$191</f>
        <v>#REF!</v>
      </c>
    </row>
    <row r="139" spans="2:23" x14ac:dyDescent="0.2">
      <c r="B139" s="250"/>
      <c r="C139" s="244"/>
      <c r="E139" s="319"/>
      <c r="F139" s="387" t="s">
        <v>262</v>
      </c>
      <c r="G139" s="387"/>
      <c r="H139" s="387"/>
      <c r="I139" s="246" t="s">
        <v>215</v>
      </c>
      <c r="J139" s="191"/>
      <c r="K139" s="191"/>
      <c r="L139" s="320"/>
      <c r="M139" s="321"/>
      <c r="Q139" s="117" t="str">
        <f>IF(Q138&lt;'Aansluitproces Digipoort PI'!$E$17,Q138+1,"")</f>
        <v/>
      </c>
      <c r="R139" s="116" t="str">
        <f>IF(Q139&lt;&gt;"",SUMIF('Aansluitproces Digipoort PI'!F$27:F$121,'Aansluitproces Digipoort PI'!Q139,'Aansluitproces Digipoort PI'!$J$26:$J$121),"")</f>
        <v/>
      </c>
      <c r="S139" s="116" t="str">
        <f>IF(Q139&lt;&gt;"",SUMIF('Aansluitproces Digipoort PI'!G$26:G$121,'Aansluitproces Digipoort PI'!$Q139,'Aansluitproces Digipoort PI'!$J$26:$J$121),"")</f>
        <v/>
      </c>
      <c r="T139" s="116" t="str">
        <f>IF(Q139&lt;&gt;"",SUMIF('Aansluitproces Digipoort PI'!H$26:H$121,'Aansluitproces Digipoort PI'!Q139,'Aansluitproces Digipoort PI'!$J$26:$J$121),"")</f>
        <v/>
      </c>
      <c r="U139" s="118" t="e">
        <f>SUM(R$4:R139)/R$191</f>
        <v>#REF!</v>
      </c>
      <c r="V139" s="118" t="e">
        <f>SUM(S$4:S139)/S$191</f>
        <v>#REF!</v>
      </c>
      <c r="W139" s="118" t="e">
        <f>SUM(T$4:T139)/S$191</f>
        <v>#REF!</v>
      </c>
    </row>
    <row r="140" spans="2:23" ht="12.75" customHeight="1" x14ac:dyDescent="0.2">
      <c r="B140" s="250"/>
      <c r="C140" s="244"/>
      <c r="D140" s="319"/>
      <c r="E140" s="319" t="s">
        <v>217</v>
      </c>
      <c r="F140" s="387" t="s">
        <v>220</v>
      </c>
      <c r="G140" s="387"/>
      <c r="H140" s="387"/>
      <c r="I140" s="246" t="s">
        <v>210</v>
      </c>
      <c r="J140" s="191"/>
      <c r="K140" s="191"/>
      <c r="L140" s="320"/>
      <c r="M140" s="321"/>
      <c r="Q140" s="117" t="str">
        <f>IF(Q139&lt;'Aansluitproces Digipoort PI'!$E$17,Q139+1,"")</f>
        <v/>
      </c>
      <c r="R140" s="116" t="str">
        <f>IF(Q140&lt;&gt;"",SUMIF('Aansluitproces Digipoort PI'!F$27:F$121,'Aansluitproces Digipoort PI'!Q140,'Aansluitproces Digipoort PI'!$J$26:$J$121),"")</f>
        <v/>
      </c>
      <c r="S140" s="116" t="str">
        <f>IF(Q140&lt;&gt;"",SUMIF('Aansluitproces Digipoort PI'!G$26:G$121,'Aansluitproces Digipoort PI'!$Q140,'Aansluitproces Digipoort PI'!$J$26:$J$121),"")</f>
        <v/>
      </c>
      <c r="T140" s="116" t="str">
        <f>IF(Q140&lt;&gt;"",SUMIF('Aansluitproces Digipoort PI'!H$26:H$121,'Aansluitproces Digipoort PI'!Q140,'Aansluitproces Digipoort PI'!$J$26:$J$121),"")</f>
        <v/>
      </c>
      <c r="U140" s="118" t="e">
        <f>SUM(R$4:R140)/R$191</f>
        <v>#REF!</v>
      </c>
      <c r="V140" s="118" t="e">
        <f>SUM(S$4:S140)/S$191</f>
        <v>#REF!</v>
      </c>
      <c r="W140" s="118" t="e">
        <f>SUM(T$4:T140)/S$191</f>
        <v>#REF!</v>
      </c>
    </row>
    <row r="141" spans="2:23" x14ac:dyDescent="0.2">
      <c r="B141" s="250"/>
      <c r="C141" s="244"/>
      <c r="D141" s="316"/>
      <c r="E141" s="319"/>
      <c r="F141" s="387" t="s">
        <v>219</v>
      </c>
      <c r="G141" s="387"/>
      <c r="H141" s="387"/>
      <c r="I141" s="246" t="s">
        <v>215</v>
      </c>
      <c r="J141" s="191"/>
      <c r="K141" s="191"/>
      <c r="L141" s="320"/>
      <c r="M141" s="321"/>
      <c r="Q141" s="117" t="str">
        <f>IF(Q140&lt;'Aansluitproces Digipoort PI'!$E$17,Q140+1,"")</f>
        <v/>
      </c>
      <c r="R141" s="116" t="str">
        <f>IF(Q141&lt;&gt;"",SUMIF('Aansluitproces Digipoort PI'!F$27:F$121,'Aansluitproces Digipoort PI'!Q141,'Aansluitproces Digipoort PI'!$J$26:$J$121),"")</f>
        <v/>
      </c>
      <c r="S141" s="116" t="str">
        <f>IF(Q141&lt;&gt;"",SUMIF('Aansluitproces Digipoort PI'!G$26:G$121,'Aansluitproces Digipoort PI'!$Q141,'Aansluitproces Digipoort PI'!$J$26:$J$121),"")</f>
        <v/>
      </c>
      <c r="T141" s="116" t="str">
        <f>IF(Q141&lt;&gt;"",SUMIF('Aansluitproces Digipoort PI'!H$26:H$121,'Aansluitproces Digipoort PI'!Q141,'Aansluitproces Digipoort PI'!$J$26:$J$121),"")</f>
        <v/>
      </c>
      <c r="U141" s="118" t="e">
        <f>SUM(R$4:R141)/R$191</f>
        <v>#REF!</v>
      </c>
      <c r="V141" s="118" t="e">
        <f>SUM(S$4:S141)/S$191</f>
        <v>#REF!</v>
      </c>
      <c r="W141" s="118" t="e">
        <f>SUM(T$4:T141)/S$191</f>
        <v>#REF!</v>
      </c>
    </row>
    <row r="142" spans="2:23" x14ac:dyDescent="0.2">
      <c r="B142" s="250"/>
      <c r="C142" s="244"/>
      <c r="D142" s="317"/>
      <c r="E142" s="319"/>
      <c r="F142" s="387" t="s">
        <v>221</v>
      </c>
      <c r="G142" s="387"/>
      <c r="H142" s="387"/>
      <c r="I142" s="246" t="s">
        <v>210</v>
      </c>
      <c r="J142" s="191"/>
      <c r="K142" s="191"/>
      <c r="L142" s="320"/>
      <c r="M142" s="321"/>
      <c r="Q142" s="117" t="str">
        <f>IF(Q141&lt;'Aansluitproces Digipoort PI'!$E$17,Q141+1,"")</f>
        <v/>
      </c>
      <c r="R142" s="116" t="str">
        <f>IF(Q142&lt;&gt;"",SUMIF('Aansluitproces Digipoort PI'!F$27:F$121,'Aansluitproces Digipoort PI'!Q142,'Aansluitproces Digipoort PI'!$J$26:$J$121),"")</f>
        <v/>
      </c>
      <c r="S142" s="116" t="str">
        <f>IF(Q142&lt;&gt;"",SUMIF('Aansluitproces Digipoort PI'!G$26:G$121,'Aansluitproces Digipoort PI'!$Q142,'Aansluitproces Digipoort PI'!$J$26:$J$121),"")</f>
        <v/>
      </c>
      <c r="T142" s="116" t="str">
        <f>IF(Q142&lt;&gt;"",SUMIF('Aansluitproces Digipoort PI'!H$26:H$121,'Aansluitproces Digipoort PI'!Q142,'Aansluitproces Digipoort PI'!$J$26:$J$121),"")</f>
        <v/>
      </c>
      <c r="U142" s="118" t="e">
        <f>SUM(R$4:R142)/R$191</f>
        <v>#REF!</v>
      </c>
      <c r="V142" s="118" t="e">
        <f>SUM(S$4:S142)/S$191</f>
        <v>#REF!</v>
      </c>
      <c r="W142" s="118" t="e">
        <f>SUM(T$4:T142)/S$191</f>
        <v>#REF!</v>
      </c>
    </row>
    <row r="143" spans="2:23" x14ac:dyDescent="0.2">
      <c r="B143" s="250"/>
      <c r="C143" s="244"/>
      <c r="D143" s="316"/>
      <c r="E143" s="319"/>
      <c r="F143" s="387" t="s">
        <v>218</v>
      </c>
      <c r="G143" s="387"/>
      <c r="H143" s="387"/>
      <c r="I143" s="246" t="s">
        <v>215</v>
      </c>
      <c r="J143" s="191"/>
      <c r="K143" s="191"/>
      <c r="L143" s="320"/>
      <c r="M143" s="321"/>
      <c r="Q143" s="117" t="str">
        <f>IF(Q142&lt;'Aansluitproces Digipoort PI'!$E$17,Q142+1,"")</f>
        <v/>
      </c>
      <c r="R143" s="116" t="str">
        <f>IF(Q143&lt;&gt;"",SUMIF('Aansluitproces Digipoort PI'!F$27:F$121,'Aansluitproces Digipoort PI'!Q143,'Aansluitproces Digipoort PI'!$J$26:$J$121),"")</f>
        <v/>
      </c>
      <c r="S143" s="116" t="str">
        <f>IF(Q143&lt;&gt;"",SUMIF('Aansluitproces Digipoort PI'!G$26:G$121,'Aansluitproces Digipoort PI'!$Q143,'Aansluitproces Digipoort PI'!$J$26:$J$121),"")</f>
        <v/>
      </c>
      <c r="T143" s="116" t="str">
        <f>IF(Q143&lt;&gt;"",SUMIF('Aansluitproces Digipoort PI'!H$26:H$121,'Aansluitproces Digipoort PI'!Q143,'Aansluitproces Digipoort PI'!$J$26:$J$121),"")</f>
        <v/>
      </c>
      <c r="U143" s="118" t="e">
        <f>SUM(R$4:R143)/R$191</f>
        <v>#REF!</v>
      </c>
      <c r="V143" s="118" t="e">
        <f>SUM(S$4:S143)/S$191</f>
        <v>#REF!</v>
      </c>
      <c r="W143" s="118" t="e">
        <f>SUM(T$4:T143)/S$191</f>
        <v>#REF!</v>
      </c>
    </row>
    <row r="144" spans="2:23" x14ac:dyDescent="0.2">
      <c r="B144" s="250"/>
      <c r="C144" s="244"/>
      <c r="D144" s="316"/>
      <c r="E144" s="319"/>
      <c r="J144" s="191"/>
      <c r="K144" s="191"/>
      <c r="L144" s="320"/>
      <c r="M144" s="321"/>
      <c r="Q144" s="117" t="e">
        <f>IF(#REF!&lt;'Aansluitproces Digipoort PI'!$E$17,#REF!+1,"")</f>
        <v>#REF!</v>
      </c>
      <c r="R144" s="116" t="e">
        <f>IF(Q144&lt;&gt;"",SUMIF('Aansluitproces Digipoort PI'!F$27:F$121,'Aansluitproces Digipoort PI'!Q144,'Aansluitproces Digipoort PI'!$J$26:$J$121),"")</f>
        <v>#REF!</v>
      </c>
      <c r="S144" s="116" t="e">
        <f>IF(Q144&lt;&gt;"",SUMIF('Aansluitproces Digipoort PI'!G$26:G$121,'Aansluitproces Digipoort PI'!$Q144,'Aansluitproces Digipoort PI'!$J$26:$J$121),"")</f>
        <v>#REF!</v>
      </c>
      <c r="T144" s="116" t="e">
        <f>IF(Q144&lt;&gt;"",SUMIF('Aansluitproces Digipoort PI'!H$26:H$121,'Aansluitproces Digipoort PI'!Q144,'Aansluitproces Digipoort PI'!$J$26:$J$121),"")</f>
        <v>#REF!</v>
      </c>
      <c r="U144" s="118" t="e">
        <f>SUM(R$4:R144)/R$191</f>
        <v>#REF!</v>
      </c>
      <c r="V144" s="118" t="e">
        <f>SUM(S$4:S144)/S$191</f>
        <v>#REF!</v>
      </c>
      <c r="W144" s="118" t="e">
        <f>SUM(T$4:T144)/S$191</f>
        <v>#REF!</v>
      </c>
    </row>
    <row r="145" spans="1:204" ht="13.5" customHeight="1" thickBot="1" x14ac:dyDescent="0.25">
      <c r="B145" s="251"/>
      <c r="C145" s="260" t="s">
        <v>142</v>
      </c>
      <c r="D145" s="396" t="s">
        <v>222</v>
      </c>
      <c r="E145" s="396"/>
      <c r="F145" s="396"/>
      <c r="G145" s="396"/>
      <c r="H145" s="396"/>
      <c r="I145" s="396"/>
      <c r="J145" s="396"/>
      <c r="K145" s="396"/>
      <c r="L145" s="396"/>
      <c r="M145" s="397"/>
      <c r="Q145" s="117" t="e">
        <f>IF(#REF!&lt;'Aansluitproces Digipoort PI'!$E$17,#REF!+1,"")</f>
        <v>#REF!</v>
      </c>
      <c r="R145" s="116" t="e">
        <f>IF(Q145&lt;&gt;"",SUMIF('Aansluitproces Digipoort PI'!F$27:F$121,'Aansluitproces Digipoort PI'!Q145,'Aansluitproces Digipoort PI'!$J$26:$J$121),"")</f>
        <v>#REF!</v>
      </c>
      <c r="S145" s="116" t="e">
        <f>IF(Q145&lt;&gt;"",SUMIF('Aansluitproces Digipoort PI'!G$26:G$121,'Aansluitproces Digipoort PI'!$Q145,'Aansluitproces Digipoort PI'!$J$26:$J$121),"")</f>
        <v>#REF!</v>
      </c>
      <c r="T145" s="116" t="e">
        <f>IF(Q145&lt;&gt;"",SUMIF('Aansluitproces Digipoort PI'!H$26:H$121,'Aansluitproces Digipoort PI'!Q145,'Aansluitproces Digipoort PI'!$J$26:$J$121),"")</f>
        <v>#REF!</v>
      </c>
      <c r="U145" s="118" t="e">
        <f>SUM(R$4:R145)/R$191</f>
        <v>#REF!</v>
      </c>
      <c r="V145" s="118" t="e">
        <f>SUM(S$4:S145)/S$191</f>
        <v>#REF!</v>
      </c>
      <c r="W145" s="118" t="e">
        <f>SUM(T$4:T145)/S$191</f>
        <v>#REF!</v>
      </c>
    </row>
    <row r="146" spans="1:204" ht="13.5" thickBot="1" x14ac:dyDescent="0.25">
      <c r="B146" s="56"/>
      <c r="C146" s="55"/>
      <c r="D146" s="41"/>
      <c r="E146" s="41"/>
      <c r="F146" s="41"/>
      <c r="G146" s="41"/>
      <c r="H146" s="41"/>
      <c r="I146" s="41"/>
      <c r="J146" s="30"/>
      <c r="K146" s="17"/>
      <c r="L146" s="22"/>
      <c r="M146" s="22"/>
      <c r="Q146" s="117" t="e">
        <f>IF(Q145&lt;'Aansluitproces Digipoort PI'!$E$17,Q145+1,"")</f>
        <v>#REF!</v>
      </c>
      <c r="R146" s="116" t="e">
        <f>IF(Q146&lt;&gt;"",SUMIF('Aansluitproces Digipoort PI'!F$27:F$121,'Aansluitproces Digipoort PI'!Q146,'Aansluitproces Digipoort PI'!$J$26:$J$121),"")</f>
        <v>#REF!</v>
      </c>
      <c r="S146" s="116" t="e">
        <f>IF(Q146&lt;&gt;"",SUMIF('Aansluitproces Digipoort PI'!G$26:G$121,'Aansluitproces Digipoort PI'!$Q146,'Aansluitproces Digipoort PI'!$J$26:$J$121),"")</f>
        <v>#REF!</v>
      </c>
      <c r="T146" s="116" t="e">
        <f>IF(Q146&lt;&gt;"",SUMIF('Aansluitproces Digipoort PI'!H$26:H$121,'Aansluitproces Digipoort PI'!Q146,'Aansluitproces Digipoort PI'!$J$26:$J$121),"")</f>
        <v>#REF!</v>
      </c>
      <c r="U146" s="118" t="e">
        <f>SUM(R$4:R146)/R$191</f>
        <v>#REF!</v>
      </c>
      <c r="V146" s="118" t="e">
        <f>SUM(S$4:S146)/S$191</f>
        <v>#REF!</v>
      </c>
      <c r="W146" s="118" t="e">
        <f>SUM(T$4:T146)/S$191</f>
        <v>#REF!</v>
      </c>
    </row>
    <row r="147" spans="1:204" s="21" customFormat="1" ht="24.75" customHeight="1" thickBot="1" x14ac:dyDescent="0.25">
      <c r="A147" s="35"/>
      <c r="B147" s="174" t="s">
        <v>140</v>
      </c>
      <c r="C147" s="147" t="s">
        <v>51</v>
      </c>
      <c r="D147" s="147"/>
      <c r="E147" s="147"/>
      <c r="F147" s="147"/>
      <c r="G147" s="147"/>
      <c r="H147" s="147"/>
      <c r="I147" s="147"/>
      <c r="J147" s="147"/>
      <c r="K147" s="167"/>
      <c r="L147" s="168"/>
      <c r="M147" s="149"/>
      <c r="N147" s="102"/>
      <c r="O147" s="35"/>
      <c r="P147" s="35"/>
      <c r="Q147" s="117" t="e">
        <f>IF(Q146&lt;'Aansluitproces Digipoort PI'!$E$17,Q146+1,"")</f>
        <v>#REF!</v>
      </c>
      <c r="R147" s="116" t="e">
        <f>IF(Q147&lt;&gt;"",SUMIF('Aansluitproces Digipoort PI'!F$27:F$121,'Aansluitproces Digipoort PI'!Q147,'Aansluitproces Digipoort PI'!$J$26:$J$121),"")</f>
        <v>#REF!</v>
      </c>
      <c r="S147" s="116" t="e">
        <f>IF(Q147&lt;&gt;"",SUMIF('Aansluitproces Digipoort PI'!G$26:G$121,'Aansluitproces Digipoort PI'!$Q147,'Aansluitproces Digipoort PI'!$J$26:$J$121),"")</f>
        <v>#REF!</v>
      </c>
      <c r="T147" s="116" t="e">
        <f>IF(Q147&lt;&gt;"",SUMIF('Aansluitproces Digipoort PI'!H$26:H$121,'Aansluitproces Digipoort PI'!Q147,'Aansluitproces Digipoort PI'!$J$26:$J$121),"")</f>
        <v>#REF!</v>
      </c>
      <c r="U147" s="118" t="e">
        <f>SUM(R$4:R147)/R$191</f>
        <v>#REF!</v>
      </c>
      <c r="V147" s="118" t="e">
        <f>SUM(S$4:S147)/S$191</f>
        <v>#REF!</v>
      </c>
      <c r="W147" s="118" t="e">
        <f>SUM(T$4:T147)/S$191</f>
        <v>#REF!</v>
      </c>
      <c r="X147" s="20"/>
      <c r="Y147" s="35"/>
      <c r="Z147" s="35"/>
      <c r="AA147" s="35"/>
      <c r="AB147" s="35"/>
      <c r="AC147" s="35"/>
      <c r="AD147" s="35"/>
      <c r="AE147" s="35"/>
      <c r="AF147" s="35"/>
      <c r="AG147" s="35"/>
      <c r="AH147" s="35"/>
      <c r="AI147" s="35"/>
      <c r="AJ147" s="35"/>
      <c r="AK147" s="35"/>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c r="GD147" s="20"/>
      <c r="GE147" s="20"/>
      <c r="GF147" s="20"/>
      <c r="GG147" s="20"/>
      <c r="GH147" s="20"/>
      <c r="GI147" s="20"/>
      <c r="GJ147" s="20"/>
      <c r="GK147" s="20"/>
      <c r="GL147" s="20"/>
      <c r="GM147" s="20"/>
      <c r="GN147" s="20"/>
      <c r="GO147" s="20"/>
      <c r="GP147" s="20"/>
      <c r="GQ147" s="20"/>
      <c r="GR147" s="20"/>
      <c r="GS147" s="20"/>
      <c r="GT147" s="20"/>
      <c r="GU147" s="20"/>
      <c r="GV147" s="20"/>
    </row>
    <row r="148" spans="1:204" x14ac:dyDescent="0.2">
      <c r="B148" s="169"/>
      <c r="C148" s="192"/>
      <c r="D148" s="193"/>
      <c r="E148" s="193"/>
      <c r="F148" s="193"/>
      <c r="G148" s="193"/>
      <c r="H148" s="193"/>
      <c r="I148" s="193"/>
      <c r="J148" s="194"/>
      <c r="K148" s="195"/>
      <c r="L148" s="196"/>
      <c r="M148" s="197"/>
      <c r="Q148" s="117" t="e">
        <f>IF(Q147&lt;'Aansluitproces Digipoort PI'!$E$17,Q147+1,"")</f>
        <v>#REF!</v>
      </c>
      <c r="R148" s="116" t="e">
        <f>IF(Q148&lt;&gt;"",SUMIF('Aansluitproces Digipoort PI'!F$27:F$121,'Aansluitproces Digipoort PI'!Q148,'Aansluitproces Digipoort PI'!$J$26:$J$121),"")</f>
        <v>#REF!</v>
      </c>
      <c r="S148" s="116" t="e">
        <f>IF(Q148&lt;&gt;"",SUMIF('Aansluitproces Digipoort PI'!G$26:G$121,'Aansluitproces Digipoort PI'!$Q148,'Aansluitproces Digipoort PI'!$J$26:$J$121),"")</f>
        <v>#REF!</v>
      </c>
      <c r="T148" s="116" t="e">
        <f>IF(Q148&lt;&gt;"",SUMIF('Aansluitproces Digipoort PI'!H$26:H$121,'Aansluitproces Digipoort PI'!Q148,'Aansluitproces Digipoort PI'!$J$26:$J$121),"")</f>
        <v>#REF!</v>
      </c>
      <c r="U148" s="118" t="e">
        <f>SUM(R$4:R148)/R$191</f>
        <v>#REF!</v>
      </c>
      <c r="V148" s="118" t="e">
        <f>SUM(S$4:S148)/S$191</f>
        <v>#REF!</v>
      </c>
      <c r="W148" s="118" t="e">
        <f>SUM(T$4:T148)/S$191</f>
        <v>#REF!</v>
      </c>
    </row>
    <row r="149" spans="1:204" x14ac:dyDescent="0.2">
      <c r="B149" s="170"/>
      <c r="C149" s="198"/>
      <c r="D149" s="199"/>
      <c r="E149" s="199"/>
      <c r="F149" s="199"/>
      <c r="G149" s="199"/>
      <c r="H149" s="199"/>
      <c r="I149" s="199"/>
      <c r="J149" s="200"/>
      <c r="K149" s="201"/>
      <c r="L149" s="202"/>
      <c r="M149" s="203"/>
      <c r="Q149" s="117" t="e">
        <f>IF(Q148&lt;'Aansluitproces Digipoort PI'!$E$17,Q148+1,"")</f>
        <v>#REF!</v>
      </c>
      <c r="R149" s="116" t="e">
        <f>IF(Q149&lt;&gt;"",SUMIF('Aansluitproces Digipoort PI'!F$27:F$121,'Aansluitproces Digipoort PI'!Q149,'Aansluitproces Digipoort PI'!$J$26:$J$121),"")</f>
        <v>#REF!</v>
      </c>
      <c r="S149" s="116" t="e">
        <f>IF(Q149&lt;&gt;"",SUMIF('Aansluitproces Digipoort PI'!G$26:G$121,'Aansluitproces Digipoort PI'!$Q149,'Aansluitproces Digipoort PI'!$J$26:$J$121),"")</f>
        <v>#REF!</v>
      </c>
      <c r="T149" s="116" t="e">
        <f>IF(Q149&lt;&gt;"",SUMIF('Aansluitproces Digipoort PI'!H$26:H$121,'Aansluitproces Digipoort PI'!Q149,'Aansluitproces Digipoort PI'!$J$26:$J$121),"")</f>
        <v>#REF!</v>
      </c>
      <c r="U149" s="118" t="e">
        <f>SUM(R$4:R149)/R$191</f>
        <v>#REF!</v>
      </c>
      <c r="V149" s="118" t="e">
        <f>SUM(S$4:S149)/S$191</f>
        <v>#REF!</v>
      </c>
      <c r="W149" s="118" t="e">
        <f>SUM(T$4:T149)/S$191</f>
        <v>#REF!</v>
      </c>
    </row>
    <row r="150" spans="1:204" ht="13.5" thickBot="1" x14ac:dyDescent="0.25">
      <c r="B150" s="171"/>
      <c r="C150" s="204"/>
      <c r="D150" s="205"/>
      <c r="E150" s="205"/>
      <c r="F150" s="205"/>
      <c r="G150" s="205"/>
      <c r="H150" s="205"/>
      <c r="I150" s="205"/>
      <c r="J150" s="172"/>
      <c r="K150" s="173"/>
      <c r="L150" s="206"/>
      <c r="M150" s="207"/>
      <c r="Q150" s="117" t="e">
        <f>IF(Q149&lt;'Aansluitproces Digipoort PI'!$E$17,Q149+1,"")</f>
        <v>#REF!</v>
      </c>
      <c r="R150" s="116" t="e">
        <f>IF(Q150&lt;&gt;"",SUMIF('Aansluitproces Digipoort PI'!F$27:F$121,'Aansluitproces Digipoort PI'!Q150,'Aansluitproces Digipoort PI'!$J$26:$J$121),"")</f>
        <v>#REF!</v>
      </c>
      <c r="S150" s="116" t="e">
        <f>IF(Q150&lt;&gt;"",SUMIF('Aansluitproces Digipoort PI'!G$26:G$121,'Aansluitproces Digipoort PI'!$Q150,'Aansluitproces Digipoort PI'!$J$26:$J$121),"")</f>
        <v>#REF!</v>
      </c>
      <c r="T150" s="116" t="e">
        <f>IF(Q150&lt;&gt;"",SUMIF('Aansluitproces Digipoort PI'!H$26:H$121,'Aansluitproces Digipoort PI'!Q150,'Aansluitproces Digipoort PI'!$J$26:$J$121),"")</f>
        <v>#REF!</v>
      </c>
      <c r="U150" s="118" t="e">
        <f>SUM(R$4:R150)/R$191</f>
        <v>#REF!</v>
      </c>
      <c r="V150" s="118" t="e">
        <f>SUM(S$4:S150)/S$191</f>
        <v>#REF!</v>
      </c>
      <c r="W150" s="118" t="e">
        <f>SUM(T$4:T150)/S$191</f>
        <v>#REF!</v>
      </c>
    </row>
    <row r="151" spans="1:204" x14ac:dyDescent="0.2">
      <c r="B151" s="56"/>
      <c r="C151" s="375"/>
      <c r="D151" s="322"/>
      <c r="E151" s="322"/>
      <c r="F151" s="322"/>
      <c r="G151" s="322"/>
      <c r="H151" s="322"/>
      <c r="I151" s="322"/>
      <c r="J151" s="67"/>
      <c r="K151" s="38"/>
      <c r="L151" s="22"/>
      <c r="M151" s="22"/>
      <c r="Q151" s="117" t="e">
        <f>IF(Q150&lt;'Aansluitproces Digipoort PI'!$E$17,Q150+1,"")</f>
        <v>#REF!</v>
      </c>
      <c r="R151" s="116" t="e">
        <f>IF(Q151&lt;&gt;"",SUMIF('Aansluitproces Digipoort PI'!F$27:F$121,'Aansluitproces Digipoort PI'!Q151,'Aansluitproces Digipoort PI'!$J$26:$J$121),"")</f>
        <v>#REF!</v>
      </c>
      <c r="S151" s="116" t="e">
        <f>IF(Q151&lt;&gt;"",SUMIF('Aansluitproces Digipoort PI'!G$26:G$121,'Aansluitproces Digipoort PI'!$Q151,'Aansluitproces Digipoort PI'!$J$26:$J$121),"")</f>
        <v>#REF!</v>
      </c>
      <c r="T151" s="116" t="e">
        <f>IF(Q151&lt;&gt;"",SUMIF('Aansluitproces Digipoort PI'!H$26:H$121,'Aansluitproces Digipoort PI'!Q151,'Aansluitproces Digipoort PI'!$J$26:$J$121),"")</f>
        <v>#REF!</v>
      </c>
      <c r="U151" s="118" t="e">
        <f>SUM(R$4:R151)/R$191</f>
        <v>#REF!</v>
      </c>
      <c r="V151" s="118" t="e">
        <f>SUM(S$4:S151)/S$191</f>
        <v>#REF!</v>
      </c>
      <c r="W151" s="118" t="e">
        <f>SUM(T$4:T151)/S$191</f>
        <v>#REF!</v>
      </c>
    </row>
    <row r="152" spans="1:204" ht="12.6" customHeight="1" x14ac:dyDescent="0.2">
      <c r="B152" s="25"/>
      <c r="C152" s="322"/>
      <c r="D152" s="322"/>
      <c r="E152" s="322"/>
      <c r="F152" s="322"/>
      <c r="G152" s="322"/>
      <c r="H152" s="322"/>
      <c r="I152" s="323"/>
      <c r="J152" s="29"/>
      <c r="K152" s="25"/>
      <c r="L152" s="18"/>
      <c r="M152" s="18"/>
      <c r="Q152" s="117" t="e">
        <f>IF(Q151&lt;'Aansluitproces Digipoort PI'!$E$17,Q151+1,"")</f>
        <v>#REF!</v>
      </c>
      <c r="R152" s="116" t="e">
        <f>IF(Q152&lt;&gt;"",SUMIF('Aansluitproces Digipoort PI'!F$27:F$121,'Aansluitproces Digipoort PI'!Q152,'Aansluitproces Digipoort PI'!$J$26:$J$121),"")</f>
        <v>#REF!</v>
      </c>
      <c r="S152" s="116" t="e">
        <f>IF(Q152&lt;&gt;"",SUMIF('Aansluitproces Digipoort PI'!G$26:G$121,'Aansluitproces Digipoort PI'!$Q152,'Aansluitproces Digipoort PI'!$J$26:$J$121),"")</f>
        <v>#REF!</v>
      </c>
      <c r="T152" s="116" t="e">
        <f>IF(Q152&lt;&gt;"",SUMIF('Aansluitproces Digipoort PI'!H$26:H$121,'Aansluitproces Digipoort PI'!Q152,'Aansluitproces Digipoort PI'!$J$26:$J$121),"")</f>
        <v>#REF!</v>
      </c>
      <c r="U152" s="118" t="e">
        <f>SUM(R$4:R152)/R$191</f>
        <v>#REF!</v>
      </c>
      <c r="V152" s="118" t="e">
        <f>SUM(S$4:S152)/S$191</f>
        <v>#REF!</v>
      </c>
      <c r="W152" s="118" t="e">
        <f>SUM(T$4:T152)/S$191</f>
        <v>#REF!</v>
      </c>
    </row>
    <row r="153" spans="1:204" ht="15.75" x14ac:dyDescent="0.25">
      <c r="B153" s="237" t="s">
        <v>143</v>
      </c>
      <c r="C153" s="28"/>
      <c r="D153" s="28"/>
      <c r="E153" s="28"/>
      <c r="F153" s="28"/>
      <c r="G153" s="28"/>
      <c r="H153" s="238"/>
      <c r="I153" s="18"/>
      <c r="J153" s="28"/>
      <c r="K153" s="29"/>
      <c r="L153" s="25"/>
      <c r="M153" s="18"/>
      <c r="Q153" s="117" t="e">
        <f>IF(Q152&lt;'Aansluitproces Digipoort PI'!$E$17,Q152+1,"")</f>
        <v>#REF!</v>
      </c>
      <c r="R153" s="116" t="e">
        <f>IF(Q153&lt;&gt;"",SUMIF('Aansluitproces Digipoort PI'!F$27:F$121,'Aansluitproces Digipoort PI'!Q153,'Aansluitproces Digipoort PI'!$J$26:$J$121),"")</f>
        <v>#REF!</v>
      </c>
      <c r="S153" s="116" t="e">
        <f>IF(Q153&lt;&gt;"",SUMIF('Aansluitproces Digipoort PI'!G$26:G$121,'Aansluitproces Digipoort PI'!$Q153,'Aansluitproces Digipoort PI'!$J$26:$J$121),"")</f>
        <v>#REF!</v>
      </c>
      <c r="T153" s="116" t="e">
        <f>IF(Q153&lt;&gt;"",SUMIF('Aansluitproces Digipoort PI'!H$26:H$121,'Aansluitproces Digipoort PI'!Q153,'Aansluitproces Digipoort PI'!$J$26:$J$121),"")</f>
        <v>#REF!</v>
      </c>
      <c r="U153" s="118" t="e">
        <f>SUM(R$4:R153)/R$191</f>
        <v>#REF!</v>
      </c>
      <c r="V153" s="118" t="e">
        <f>SUM(S$4:S153)/S$191</f>
        <v>#REF!</v>
      </c>
      <c r="W153" s="118" t="e">
        <f>SUM(T$4:T153)/S$191</f>
        <v>#REF!</v>
      </c>
    </row>
    <row r="154" spans="1:204" x14ac:dyDescent="0.2">
      <c r="B154" s="25"/>
      <c r="C154" s="28"/>
      <c r="D154" s="28"/>
      <c r="E154" s="28"/>
      <c r="F154" s="28"/>
      <c r="G154" s="28"/>
      <c r="H154" s="238"/>
      <c r="I154" s="18"/>
      <c r="J154" s="28"/>
      <c r="K154" s="29"/>
      <c r="L154" s="25"/>
      <c r="M154" s="18"/>
      <c r="Q154" s="117" t="e">
        <f>IF(Q153&lt;'Aansluitproces Digipoort PI'!$E$17,Q153+1,"")</f>
        <v>#REF!</v>
      </c>
      <c r="R154" s="116" t="e">
        <f>IF(Q154&lt;&gt;"",SUMIF('Aansluitproces Digipoort PI'!F$27:F$121,'Aansluitproces Digipoort PI'!Q154,'Aansluitproces Digipoort PI'!$J$26:$J$121),"")</f>
        <v>#REF!</v>
      </c>
      <c r="S154" s="116" t="e">
        <f>IF(Q154&lt;&gt;"",SUMIF('Aansluitproces Digipoort PI'!G$26:G$121,'Aansluitproces Digipoort PI'!$Q154,'Aansluitproces Digipoort PI'!$J$26:$J$121),"")</f>
        <v>#REF!</v>
      </c>
      <c r="T154" s="116" t="e">
        <f>IF(Q154&lt;&gt;"",SUMIF('Aansluitproces Digipoort PI'!H$26:H$121,'Aansluitproces Digipoort PI'!Q154,'Aansluitproces Digipoort PI'!$J$26:$J$121),"")</f>
        <v>#REF!</v>
      </c>
      <c r="U154" s="118" t="e">
        <f>SUM(R$4:R154)/R$191</f>
        <v>#REF!</v>
      </c>
      <c r="V154" s="118" t="e">
        <f>SUM(S$4:S154)/S$191</f>
        <v>#REF!</v>
      </c>
      <c r="W154" s="118" t="e">
        <f>SUM(T$4:T154)/S$191</f>
        <v>#REF!</v>
      </c>
    </row>
    <row r="155" spans="1:204" x14ac:dyDescent="0.2">
      <c r="B155" s="239" t="s">
        <v>144</v>
      </c>
      <c r="C155" s="28"/>
      <c r="D155" s="28"/>
      <c r="E155" s="28"/>
      <c r="F155" s="28"/>
      <c r="G155" s="28"/>
      <c r="H155" s="238"/>
      <c r="I155" s="18"/>
      <c r="J155" s="28"/>
      <c r="K155" s="29"/>
      <c r="L155" s="25"/>
      <c r="M155" s="18"/>
      <c r="Q155" s="117" t="e">
        <f>IF(Q154&lt;'Aansluitproces Digipoort PI'!$E$17,Q154+1,"")</f>
        <v>#REF!</v>
      </c>
      <c r="R155" s="116" t="e">
        <f>IF(Q155&lt;&gt;"",SUMIF('Aansluitproces Digipoort PI'!F$27:F$121,'Aansluitproces Digipoort PI'!Q155,'Aansluitproces Digipoort PI'!$J$26:$J$121),"")</f>
        <v>#REF!</v>
      </c>
      <c r="S155" s="116" t="e">
        <f>IF(Q155&lt;&gt;"",SUMIF('Aansluitproces Digipoort PI'!G$26:G$121,'Aansluitproces Digipoort PI'!$Q155,'Aansluitproces Digipoort PI'!$J$26:$J$121),"")</f>
        <v>#REF!</v>
      </c>
      <c r="T155" s="116" t="e">
        <f>IF(Q155&lt;&gt;"",SUMIF('Aansluitproces Digipoort PI'!H$26:H$121,'Aansluitproces Digipoort PI'!Q155,'Aansluitproces Digipoort PI'!$J$26:$J$121),"")</f>
        <v>#REF!</v>
      </c>
      <c r="U155" s="118" t="e">
        <f>SUM(R$4:R155)/R$191</f>
        <v>#REF!</v>
      </c>
      <c r="V155" s="118" t="e">
        <f>SUM(S$4:S155)/S$191</f>
        <v>#REF!</v>
      </c>
      <c r="W155" s="118" t="e">
        <f>SUM(T$4:T155)/S$191</f>
        <v>#REF!</v>
      </c>
    </row>
    <row r="156" spans="1:204" x14ac:dyDescent="0.2">
      <c r="B156" s="25" t="s">
        <v>145</v>
      </c>
      <c r="C156" s="28"/>
      <c r="D156" s="28"/>
      <c r="E156" s="28"/>
      <c r="F156" s="28"/>
      <c r="G156" s="28"/>
      <c r="H156" s="238"/>
      <c r="I156" s="18"/>
      <c r="J156" s="28"/>
      <c r="K156" s="29"/>
      <c r="L156" s="25"/>
      <c r="M156" s="18"/>
      <c r="Q156" s="117" t="e">
        <f>IF(Q155&lt;'Aansluitproces Digipoort PI'!$E$17,Q155+1,"")</f>
        <v>#REF!</v>
      </c>
      <c r="R156" s="116" t="e">
        <f>IF(Q156&lt;&gt;"",SUMIF('Aansluitproces Digipoort PI'!F$27:F$121,'Aansluitproces Digipoort PI'!Q156,'Aansluitproces Digipoort PI'!$J$26:$J$121),"")</f>
        <v>#REF!</v>
      </c>
      <c r="S156" s="116" t="e">
        <f>IF(Q156&lt;&gt;"",SUMIF('Aansluitproces Digipoort PI'!G$26:G$121,'Aansluitproces Digipoort PI'!$Q156,'Aansluitproces Digipoort PI'!$J$26:$J$121),"")</f>
        <v>#REF!</v>
      </c>
      <c r="T156" s="116" t="e">
        <f>IF(Q156&lt;&gt;"",SUMIF('Aansluitproces Digipoort PI'!H$26:H$121,'Aansluitproces Digipoort PI'!Q156,'Aansluitproces Digipoort PI'!$J$26:$J$121),"")</f>
        <v>#REF!</v>
      </c>
      <c r="U156" s="118" t="e">
        <f>SUM(R$4:R156)/R$191</f>
        <v>#REF!</v>
      </c>
      <c r="V156" s="118" t="e">
        <f>SUM(S$4:S156)/S$191</f>
        <v>#REF!</v>
      </c>
      <c r="W156" s="118" t="e">
        <f>SUM(T$4:T156)/S$191</f>
        <v>#REF!</v>
      </c>
    </row>
    <row r="157" spans="1:204" x14ac:dyDescent="0.2">
      <c r="B157" s="25" t="s">
        <v>146</v>
      </c>
      <c r="C157" s="28"/>
      <c r="D157" s="28"/>
      <c r="E157" s="28"/>
      <c r="F157" s="28"/>
      <c r="G157" s="28"/>
      <c r="H157" s="238"/>
      <c r="I157" s="18"/>
      <c r="J157" s="28"/>
      <c r="K157" s="29"/>
      <c r="L157" s="25"/>
      <c r="M157" s="18"/>
      <c r="Q157" s="117" t="e">
        <f>IF(Q156&lt;'Aansluitproces Digipoort PI'!$E$17,Q156+1,"")</f>
        <v>#REF!</v>
      </c>
      <c r="R157" s="116" t="e">
        <f>IF(Q157&lt;&gt;"",SUMIF('Aansluitproces Digipoort PI'!F$27:F$121,'Aansluitproces Digipoort PI'!Q157,'Aansluitproces Digipoort PI'!$J$26:$J$121),"")</f>
        <v>#REF!</v>
      </c>
      <c r="S157" s="116" t="e">
        <f>IF(Q157&lt;&gt;"",SUMIF('Aansluitproces Digipoort PI'!G$26:G$121,'Aansluitproces Digipoort PI'!$Q157,'Aansluitproces Digipoort PI'!$J$26:$J$121),"")</f>
        <v>#REF!</v>
      </c>
      <c r="T157" s="116" t="e">
        <f>IF(Q157&lt;&gt;"",SUMIF('Aansluitproces Digipoort PI'!H$26:H$121,'Aansluitproces Digipoort PI'!Q157,'Aansluitproces Digipoort PI'!$J$26:$J$121),"")</f>
        <v>#REF!</v>
      </c>
      <c r="U157" s="118" t="e">
        <f>SUM(R$4:R157)/R$191</f>
        <v>#REF!</v>
      </c>
      <c r="V157" s="118" t="e">
        <f>SUM(S$4:S157)/S$191</f>
        <v>#REF!</v>
      </c>
      <c r="W157" s="118" t="e">
        <f>SUM(T$4:T157)/S$191</f>
        <v>#REF!</v>
      </c>
    </row>
    <row r="158" spans="1:204" x14ac:dyDescent="0.2">
      <c r="B158" s="25" t="s">
        <v>147</v>
      </c>
      <c r="C158" s="28"/>
      <c r="D158" s="28"/>
      <c r="E158" s="28"/>
      <c r="F158" s="28"/>
      <c r="G158" s="28"/>
      <c r="H158" s="238"/>
      <c r="I158" s="18"/>
      <c r="J158" s="28"/>
      <c r="K158" s="29"/>
      <c r="L158" s="25"/>
      <c r="M158" s="18"/>
      <c r="Q158" s="117" t="e">
        <f>IF(Q157&lt;'Aansluitproces Digipoort PI'!$E$17,Q157+1,"")</f>
        <v>#REF!</v>
      </c>
      <c r="R158" s="116" t="e">
        <f>IF(Q158&lt;&gt;"",SUMIF('Aansluitproces Digipoort PI'!F$27:F$121,'Aansluitproces Digipoort PI'!Q158,'Aansluitproces Digipoort PI'!$J$26:$J$121),"")</f>
        <v>#REF!</v>
      </c>
      <c r="S158" s="116" t="e">
        <f>IF(Q158&lt;&gt;"",SUMIF('Aansluitproces Digipoort PI'!G$26:G$121,'Aansluitproces Digipoort PI'!$Q158,'Aansluitproces Digipoort PI'!$J$26:$J$121),"")</f>
        <v>#REF!</v>
      </c>
      <c r="T158" s="116" t="e">
        <f>IF(Q158&lt;&gt;"",SUMIF('Aansluitproces Digipoort PI'!H$26:H$121,'Aansluitproces Digipoort PI'!Q158,'Aansluitproces Digipoort PI'!$J$26:$J$121),"")</f>
        <v>#REF!</v>
      </c>
      <c r="U158" s="118" t="e">
        <f>SUM(R$4:R158)/R$191</f>
        <v>#REF!</v>
      </c>
      <c r="V158" s="118" t="e">
        <f>SUM(S$4:S158)/S$191</f>
        <v>#REF!</v>
      </c>
      <c r="W158" s="118" t="e">
        <f>SUM(T$4:T158)/S$191</f>
        <v>#REF!</v>
      </c>
    </row>
    <row r="159" spans="1:204" x14ac:dyDescent="0.2">
      <c r="B159" s="25" t="s">
        <v>148</v>
      </c>
      <c r="C159" s="28"/>
      <c r="D159" s="28"/>
      <c r="E159" s="28"/>
      <c r="F159" s="28"/>
      <c r="G159" s="28"/>
      <c r="H159" s="238"/>
      <c r="I159" s="18"/>
      <c r="J159" s="28"/>
      <c r="K159" s="29"/>
      <c r="L159" s="25"/>
      <c r="M159" s="18"/>
      <c r="Q159" s="117" t="e">
        <f>IF(Q158&lt;'Aansluitproces Digipoort PI'!$E$17,Q158+1,"")</f>
        <v>#REF!</v>
      </c>
      <c r="R159" s="116" t="e">
        <f>IF(Q159&lt;&gt;"",SUMIF('Aansluitproces Digipoort PI'!F$27:F$121,'Aansluitproces Digipoort PI'!Q159,'Aansluitproces Digipoort PI'!$J$26:$J$121),"")</f>
        <v>#REF!</v>
      </c>
      <c r="S159" s="116" t="e">
        <f>IF(Q159&lt;&gt;"",SUMIF('Aansluitproces Digipoort PI'!G$26:G$121,'Aansluitproces Digipoort PI'!$Q159,'Aansluitproces Digipoort PI'!$J$26:$J$121),"")</f>
        <v>#REF!</v>
      </c>
      <c r="T159" s="116" t="e">
        <f>IF(Q159&lt;&gt;"",SUMIF('Aansluitproces Digipoort PI'!H$26:H$121,'Aansluitproces Digipoort PI'!Q159,'Aansluitproces Digipoort PI'!$J$26:$J$121),"")</f>
        <v>#REF!</v>
      </c>
      <c r="U159" s="118" t="e">
        <f>SUM(R$4:R159)/R$191</f>
        <v>#REF!</v>
      </c>
      <c r="V159" s="118" t="e">
        <f>SUM(S$4:S159)/S$191</f>
        <v>#REF!</v>
      </c>
      <c r="W159" s="118" t="e">
        <f>SUM(T$4:T159)/S$191</f>
        <v>#REF!</v>
      </c>
    </row>
    <row r="160" spans="1:204" x14ac:dyDescent="0.2">
      <c r="B160" s="25"/>
      <c r="C160" s="28"/>
      <c r="D160" s="28"/>
      <c r="E160" s="28"/>
      <c r="F160" s="28"/>
      <c r="G160" s="28"/>
      <c r="H160" s="238"/>
      <c r="I160" s="18"/>
      <c r="J160" s="28"/>
      <c r="K160" s="29"/>
      <c r="L160" s="25"/>
      <c r="M160" s="18"/>
      <c r="Q160" s="117" t="e">
        <f>IF(Q159&lt;'Aansluitproces Digipoort PI'!$E$17,Q159+1,"")</f>
        <v>#REF!</v>
      </c>
      <c r="R160" s="116" t="e">
        <f>IF(Q160&lt;&gt;"",SUMIF('Aansluitproces Digipoort PI'!F$27:F$121,'Aansluitproces Digipoort PI'!Q160,'Aansluitproces Digipoort PI'!$J$26:$J$121),"")</f>
        <v>#REF!</v>
      </c>
      <c r="S160" s="116" t="e">
        <f>IF(Q160&lt;&gt;"",SUMIF('Aansluitproces Digipoort PI'!G$26:G$121,'Aansluitproces Digipoort PI'!$Q160,'Aansluitproces Digipoort PI'!$J$26:$J$121),"")</f>
        <v>#REF!</v>
      </c>
      <c r="T160" s="116" t="e">
        <f>IF(Q160&lt;&gt;"",SUMIF('Aansluitproces Digipoort PI'!H$26:H$121,'Aansluitproces Digipoort PI'!Q160,'Aansluitproces Digipoort PI'!$J$26:$J$121),"")</f>
        <v>#REF!</v>
      </c>
      <c r="U160" s="118" t="e">
        <f>SUM(R$4:R160)/R$191</f>
        <v>#REF!</v>
      </c>
      <c r="V160" s="118" t="e">
        <f>SUM(S$4:S160)/S$191</f>
        <v>#REF!</v>
      </c>
      <c r="W160" s="118" t="e">
        <f>SUM(T$4:T160)/S$191</f>
        <v>#REF!</v>
      </c>
    </row>
    <row r="161" spans="2:23" x14ac:dyDescent="0.2">
      <c r="B161" s="239" t="s">
        <v>149</v>
      </c>
      <c r="C161" s="28"/>
      <c r="D161" s="28"/>
      <c r="E161" s="28"/>
      <c r="F161" s="28"/>
      <c r="G161" s="28"/>
      <c r="H161" s="238"/>
      <c r="I161" s="18"/>
      <c r="J161" s="28"/>
      <c r="K161" s="29"/>
      <c r="L161" s="25"/>
      <c r="M161" s="18"/>
      <c r="Q161" s="117" t="e">
        <f>IF(Q160&lt;'Aansluitproces Digipoort PI'!$E$17,Q160+1,"")</f>
        <v>#REF!</v>
      </c>
      <c r="R161" s="116" t="e">
        <f>IF(Q161&lt;&gt;"",SUMIF('Aansluitproces Digipoort PI'!F$27:F$121,'Aansluitproces Digipoort PI'!Q161,'Aansluitproces Digipoort PI'!$J$26:$J$121),"")</f>
        <v>#REF!</v>
      </c>
      <c r="S161" s="116" t="e">
        <f>IF(Q161&lt;&gt;"",SUMIF('Aansluitproces Digipoort PI'!G$26:G$121,'Aansluitproces Digipoort PI'!$Q161,'Aansluitproces Digipoort PI'!$J$26:$J$121),"")</f>
        <v>#REF!</v>
      </c>
      <c r="T161" s="116" t="e">
        <f>IF(Q161&lt;&gt;"",SUMIF('Aansluitproces Digipoort PI'!H$26:H$121,'Aansluitproces Digipoort PI'!Q161,'Aansluitproces Digipoort PI'!$J$26:$J$121),"")</f>
        <v>#REF!</v>
      </c>
      <c r="U161" s="118" t="e">
        <f>SUM(R$4:R161)/R$191</f>
        <v>#REF!</v>
      </c>
      <c r="V161" s="118" t="e">
        <f>SUM(S$4:S161)/S$191</f>
        <v>#REF!</v>
      </c>
      <c r="W161" s="118" t="e">
        <f>SUM(T$4:T161)/S$191</f>
        <v>#REF!</v>
      </c>
    </row>
    <row r="162" spans="2:23" x14ac:dyDescent="0.2">
      <c r="B162" s="25" t="s">
        <v>170</v>
      </c>
      <c r="C162" s="28"/>
      <c r="D162" s="28"/>
      <c r="E162" s="28"/>
      <c r="F162" s="28"/>
      <c r="G162" s="28"/>
      <c r="H162" s="238"/>
      <c r="I162" s="18"/>
      <c r="J162" s="28"/>
      <c r="K162" s="29"/>
      <c r="L162" s="25"/>
      <c r="M162" s="18"/>
      <c r="Q162" s="117" t="e">
        <f>IF(Q161&lt;'Aansluitproces Digipoort PI'!$E$17,Q161+1,"")</f>
        <v>#REF!</v>
      </c>
      <c r="R162" s="116" t="e">
        <f>IF(Q162&lt;&gt;"",SUMIF('Aansluitproces Digipoort PI'!F$27:F$121,'Aansluitproces Digipoort PI'!Q162,'Aansluitproces Digipoort PI'!$J$26:$J$121),"")</f>
        <v>#REF!</v>
      </c>
      <c r="S162" s="116" t="e">
        <f>IF(Q162&lt;&gt;"",SUMIF('Aansluitproces Digipoort PI'!G$26:G$121,'Aansluitproces Digipoort PI'!$Q162,'Aansluitproces Digipoort PI'!$J$26:$J$121),"")</f>
        <v>#REF!</v>
      </c>
      <c r="T162" s="116" t="e">
        <f>IF(Q162&lt;&gt;"",SUMIF('Aansluitproces Digipoort PI'!H$26:H$121,'Aansluitproces Digipoort PI'!Q162,'Aansluitproces Digipoort PI'!$J$26:$J$121),"")</f>
        <v>#REF!</v>
      </c>
      <c r="U162" s="118" t="e">
        <f>SUM(R$4:R162)/R$191</f>
        <v>#REF!</v>
      </c>
      <c r="V162" s="118" t="e">
        <f>SUM(S$4:S162)/S$191</f>
        <v>#REF!</v>
      </c>
      <c r="W162" s="118" t="e">
        <f>SUM(T$4:T162)/S$191</f>
        <v>#REF!</v>
      </c>
    </row>
    <row r="163" spans="2:23" x14ac:dyDescent="0.2">
      <c r="B163" s="25"/>
      <c r="C163" s="28"/>
      <c r="D163" s="28"/>
      <c r="E163" s="28"/>
      <c r="F163" s="28"/>
      <c r="G163" s="28"/>
      <c r="H163" s="238"/>
      <c r="I163" s="18"/>
      <c r="J163" s="28"/>
      <c r="K163" s="29"/>
      <c r="L163" s="25"/>
      <c r="M163" s="18"/>
      <c r="Q163" s="117" t="e">
        <f>IF(Q162&lt;'Aansluitproces Digipoort PI'!$E$17,Q162+1,"")</f>
        <v>#REF!</v>
      </c>
      <c r="R163" s="116" t="e">
        <f>IF(Q163&lt;&gt;"",SUMIF('Aansluitproces Digipoort PI'!F$27:F$121,'Aansluitproces Digipoort PI'!Q163,'Aansluitproces Digipoort PI'!$J$26:$J$121),"")</f>
        <v>#REF!</v>
      </c>
      <c r="S163" s="116" t="e">
        <f>IF(Q163&lt;&gt;"",SUMIF('Aansluitproces Digipoort PI'!G$26:G$121,'Aansluitproces Digipoort PI'!$Q163,'Aansluitproces Digipoort PI'!$J$26:$J$121),"")</f>
        <v>#REF!</v>
      </c>
      <c r="T163" s="116" t="e">
        <f>IF(Q163&lt;&gt;"",SUMIF('Aansluitproces Digipoort PI'!H$26:H$121,'Aansluitproces Digipoort PI'!Q163,'Aansluitproces Digipoort PI'!$J$26:$J$121),"")</f>
        <v>#REF!</v>
      </c>
      <c r="U163" s="118" t="e">
        <f>SUM(R$4:R163)/R$191</f>
        <v>#REF!</v>
      </c>
      <c r="V163" s="118" t="e">
        <f>SUM(S$4:S163)/S$191</f>
        <v>#REF!</v>
      </c>
      <c r="W163" s="118" t="e">
        <f>SUM(T$4:T163)/S$191</f>
        <v>#REF!</v>
      </c>
    </row>
    <row r="164" spans="2:23" x14ac:dyDescent="0.2">
      <c r="B164" s="239" t="s">
        <v>150</v>
      </c>
      <c r="C164" s="28"/>
      <c r="D164" s="28"/>
      <c r="E164" s="28"/>
      <c r="F164" s="28"/>
      <c r="G164" s="28"/>
      <c r="H164" s="238"/>
      <c r="I164" s="18"/>
      <c r="J164" s="28"/>
      <c r="K164" s="29"/>
      <c r="L164" s="25"/>
      <c r="M164" s="18"/>
      <c r="Q164" s="117" t="e">
        <f>IF(Q163&lt;'Aansluitproces Digipoort PI'!$E$17,Q163+1,"")</f>
        <v>#REF!</v>
      </c>
      <c r="R164" s="116" t="e">
        <f>IF(Q164&lt;&gt;"",SUMIF('Aansluitproces Digipoort PI'!F$27:F$121,'Aansluitproces Digipoort PI'!Q164,'Aansluitproces Digipoort PI'!$J$26:$J$121),"")</f>
        <v>#REF!</v>
      </c>
      <c r="S164" s="116" t="e">
        <f>IF(Q164&lt;&gt;"",SUMIF('Aansluitproces Digipoort PI'!G$26:G$121,'Aansluitproces Digipoort PI'!$Q164,'Aansluitproces Digipoort PI'!$J$26:$J$121),"")</f>
        <v>#REF!</v>
      </c>
      <c r="T164" s="116" t="e">
        <f>IF(Q164&lt;&gt;"",SUMIF('Aansluitproces Digipoort PI'!H$26:H$121,'Aansluitproces Digipoort PI'!Q164,'Aansluitproces Digipoort PI'!$J$26:$J$121),"")</f>
        <v>#REF!</v>
      </c>
      <c r="U164" s="118" t="e">
        <f>SUM(R$4:R164)/R$191</f>
        <v>#REF!</v>
      </c>
      <c r="V164" s="118" t="e">
        <f>SUM(S$4:S164)/S$191</f>
        <v>#REF!</v>
      </c>
      <c r="W164" s="118" t="e">
        <f>SUM(T$4:T164)/S$191</f>
        <v>#REF!</v>
      </c>
    </row>
    <row r="165" spans="2:23" ht="12.75" customHeight="1" x14ac:dyDescent="0.2">
      <c r="B165" s="378" t="s">
        <v>171</v>
      </c>
      <c r="C165" s="378"/>
      <c r="D165" s="378"/>
      <c r="E165" s="378"/>
      <c r="F165" s="378"/>
      <c r="G165" s="378"/>
      <c r="H165" s="378"/>
      <c r="I165" s="378"/>
      <c r="J165" s="378"/>
      <c r="K165" s="378"/>
      <c r="L165" s="378"/>
      <c r="M165" s="18"/>
      <c r="Q165" s="117" t="e">
        <f>IF(Q164&lt;'Aansluitproces Digipoort PI'!$E$17,Q164+1,"")</f>
        <v>#REF!</v>
      </c>
      <c r="R165" s="116" t="e">
        <f>IF(Q165&lt;&gt;"",SUMIF('Aansluitproces Digipoort PI'!F$27:F$121,'Aansluitproces Digipoort PI'!Q165,'Aansluitproces Digipoort PI'!$J$26:$J$121),"")</f>
        <v>#REF!</v>
      </c>
      <c r="S165" s="116" t="e">
        <f>IF(Q165&lt;&gt;"",SUMIF('Aansluitproces Digipoort PI'!G$26:G$121,'Aansluitproces Digipoort PI'!$Q165,'Aansluitproces Digipoort PI'!$J$26:$J$121),"")</f>
        <v>#REF!</v>
      </c>
      <c r="T165" s="116" t="e">
        <f>IF(Q165&lt;&gt;"",SUMIF('Aansluitproces Digipoort PI'!H$26:H$121,'Aansluitproces Digipoort PI'!Q165,'Aansluitproces Digipoort PI'!$J$26:$J$121),"")</f>
        <v>#REF!</v>
      </c>
      <c r="U165" s="118" t="e">
        <f>SUM(R$4:R165)/R$191</f>
        <v>#REF!</v>
      </c>
      <c r="V165" s="118" t="e">
        <f>SUM(S$4:S165)/S$191</f>
        <v>#REF!</v>
      </c>
      <c r="W165" s="118" t="e">
        <f>SUM(T$4:T165)/S$191</f>
        <v>#REF!</v>
      </c>
    </row>
    <row r="166" spans="2:23" x14ac:dyDescent="0.2">
      <c r="B166" s="25"/>
      <c r="C166" s="28"/>
      <c r="D166" s="28"/>
      <c r="E166" s="28"/>
      <c r="F166" s="28"/>
      <c r="G166" s="28"/>
      <c r="H166" s="238"/>
      <c r="I166" s="18"/>
      <c r="J166" s="28"/>
      <c r="K166" s="29"/>
      <c r="L166" s="25"/>
      <c r="M166" s="18"/>
      <c r="Q166" s="117" t="e">
        <f>IF(Q165&lt;'Aansluitproces Digipoort PI'!$E$17,Q165+1,"")</f>
        <v>#REF!</v>
      </c>
      <c r="R166" s="116" t="e">
        <f>IF(Q166&lt;&gt;"",SUMIF('Aansluitproces Digipoort PI'!F$27:F$121,'Aansluitproces Digipoort PI'!Q166,'Aansluitproces Digipoort PI'!$J$26:$J$121),"")</f>
        <v>#REF!</v>
      </c>
      <c r="S166" s="116" t="e">
        <f>IF(Q166&lt;&gt;"",SUMIF('Aansluitproces Digipoort PI'!G$26:G$121,'Aansluitproces Digipoort PI'!$Q166,'Aansluitproces Digipoort PI'!$J$26:$J$121),"")</f>
        <v>#REF!</v>
      </c>
      <c r="T166" s="116" t="e">
        <f>IF(Q166&lt;&gt;"",SUMIF('Aansluitproces Digipoort PI'!H$26:H$121,'Aansluitproces Digipoort PI'!Q166,'Aansluitproces Digipoort PI'!$J$26:$J$121),"")</f>
        <v>#REF!</v>
      </c>
      <c r="U166" s="118" t="e">
        <f>SUM(R$4:R166)/R$191</f>
        <v>#REF!</v>
      </c>
      <c r="V166" s="118" t="e">
        <f>SUM(S$4:S166)/S$191</f>
        <v>#REF!</v>
      </c>
      <c r="W166" s="118" t="e">
        <f>SUM(T$4:T166)/S$191</f>
        <v>#REF!</v>
      </c>
    </row>
    <row r="167" spans="2:23" x14ac:dyDescent="0.2">
      <c r="B167" s="239" t="s">
        <v>172</v>
      </c>
      <c r="C167" s="28"/>
      <c r="D167" s="28"/>
      <c r="E167" s="28"/>
      <c r="F167" s="28"/>
      <c r="G167" s="28"/>
      <c r="H167" s="238"/>
      <c r="I167" s="18"/>
      <c r="J167" s="28"/>
      <c r="K167" s="29"/>
      <c r="L167" s="25"/>
      <c r="M167" s="18"/>
      <c r="Q167" s="117" t="e">
        <f>IF(Q166&lt;'Aansluitproces Digipoort PI'!$E$17,Q166+1,"")</f>
        <v>#REF!</v>
      </c>
      <c r="R167" s="116" t="e">
        <f>IF(Q167&lt;&gt;"",SUMIF('Aansluitproces Digipoort PI'!F$27:F$121,'Aansluitproces Digipoort PI'!Q167,'Aansluitproces Digipoort PI'!$J$26:$J$121),"")</f>
        <v>#REF!</v>
      </c>
      <c r="S167" s="116" t="e">
        <f>IF(Q167&lt;&gt;"",SUMIF('Aansluitproces Digipoort PI'!G$26:G$121,'Aansluitproces Digipoort PI'!$Q167,'Aansluitproces Digipoort PI'!$J$26:$J$121),"")</f>
        <v>#REF!</v>
      </c>
      <c r="T167" s="116" t="e">
        <f>IF(Q167&lt;&gt;"",SUMIF('Aansluitproces Digipoort PI'!H$26:H$121,'Aansluitproces Digipoort PI'!Q167,'Aansluitproces Digipoort PI'!$J$26:$J$121),"")</f>
        <v>#REF!</v>
      </c>
      <c r="U167" s="118" t="e">
        <f>SUM(R$4:R167)/R$191</f>
        <v>#REF!</v>
      </c>
      <c r="V167" s="118" t="e">
        <f>SUM(S$4:S167)/S$191</f>
        <v>#REF!</v>
      </c>
      <c r="W167" s="118" t="e">
        <f>SUM(T$4:T167)/S$191</f>
        <v>#REF!</v>
      </c>
    </row>
    <row r="168" spans="2:23" x14ac:dyDescent="0.2">
      <c r="B168" s="25" t="s">
        <v>173</v>
      </c>
      <c r="C168" s="28"/>
      <c r="D168" s="28"/>
      <c r="E168" s="28"/>
      <c r="F168" s="28"/>
      <c r="G168" s="28"/>
      <c r="H168" s="238"/>
      <c r="I168" s="18"/>
      <c r="J168" s="28"/>
      <c r="K168" s="29"/>
      <c r="L168" s="25"/>
      <c r="M168" s="18"/>
      <c r="Q168" s="117" t="e">
        <f>IF(Q167&lt;'Aansluitproces Digipoort PI'!$E$17,Q167+1,"")</f>
        <v>#REF!</v>
      </c>
      <c r="R168" s="116" t="e">
        <f>IF(Q168&lt;&gt;"",SUMIF('Aansluitproces Digipoort PI'!F$27:F$121,'Aansluitproces Digipoort PI'!Q168,'Aansluitproces Digipoort PI'!$J$26:$J$121),"")</f>
        <v>#REF!</v>
      </c>
      <c r="S168" s="116" t="e">
        <f>IF(Q168&lt;&gt;"",SUMIF('Aansluitproces Digipoort PI'!G$26:G$121,'Aansluitproces Digipoort PI'!$Q168,'Aansluitproces Digipoort PI'!$J$26:$J$121),"")</f>
        <v>#REF!</v>
      </c>
      <c r="T168" s="116" t="e">
        <f>IF(Q168&lt;&gt;"",SUMIF('Aansluitproces Digipoort PI'!H$26:H$121,'Aansluitproces Digipoort PI'!Q168,'Aansluitproces Digipoort PI'!$J$26:$J$121),"")</f>
        <v>#REF!</v>
      </c>
      <c r="U168" s="118" t="e">
        <f>SUM(R$4:R168)/R$191</f>
        <v>#REF!</v>
      </c>
      <c r="V168" s="118" t="e">
        <f>SUM(S$4:S168)/S$191</f>
        <v>#REF!</v>
      </c>
      <c r="W168" s="118" t="e">
        <f>SUM(T$4:T168)/S$191</f>
        <v>#REF!</v>
      </c>
    </row>
    <row r="169" spans="2:23" x14ac:dyDescent="0.2">
      <c r="B169" s="25" t="s">
        <v>174</v>
      </c>
      <c r="C169" s="28"/>
      <c r="D169" s="28"/>
      <c r="E169" s="28"/>
      <c r="F169" s="28"/>
      <c r="G169" s="28"/>
      <c r="H169" s="238"/>
      <c r="I169" s="18"/>
      <c r="J169" s="28"/>
      <c r="K169" s="29"/>
      <c r="L169" s="25"/>
      <c r="M169" s="18"/>
      <c r="Q169" s="117" t="e">
        <f>IF(Q168&lt;'Aansluitproces Digipoort PI'!$E$17,Q168+1,"")</f>
        <v>#REF!</v>
      </c>
      <c r="R169" s="116" t="e">
        <f>IF(Q169&lt;&gt;"",SUMIF('Aansluitproces Digipoort PI'!F$27:F$121,'Aansluitproces Digipoort PI'!Q169,'Aansluitproces Digipoort PI'!$J$26:$J$121),"")</f>
        <v>#REF!</v>
      </c>
      <c r="S169" s="116" t="e">
        <f>IF(Q169&lt;&gt;"",SUMIF('Aansluitproces Digipoort PI'!G$26:G$121,'Aansluitproces Digipoort PI'!$Q169,'Aansluitproces Digipoort PI'!$J$26:$J$121),"")</f>
        <v>#REF!</v>
      </c>
      <c r="T169" s="116" t="e">
        <f>IF(Q169&lt;&gt;"",SUMIF('Aansluitproces Digipoort PI'!H$26:H$121,'Aansluitproces Digipoort PI'!Q169,'Aansluitproces Digipoort PI'!$J$26:$J$121),"")</f>
        <v>#REF!</v>
      </c>
      <c r="U169" s="118" t="e">
        <f>SUM(R$4:R169)/R$191</f>
        <v>#REF!</v>
      </c>
      <c r="V169" s="118" t="e">
        <f>SUM(S$4:S169)/S$191</f>
        <v>#REF!</v>
      </c>
      <c r="W169" s="118" t="e">
        <f>SUM(T$4:T169)/S$191</f>
        <v>#REF!</v>
      </c>
    </row>
    <row r="170" spans="2:23" ht="6" customHeight="1" x14ac:dyDescent="0.2">
      <c r="C170" s="28"/>
      <c r="D170" s="28"/>
      <c r="E170" s="28"/>
      <c r="F170" s="28"/>
      <c r="G170" s="28"/>
      <c r="H170" s="238"/>
      <c r="I170" s="18"/>
      <c r="J170" s="28"/>
      <c r="K170" s="29"/>
      <c r="L170" s="25"/>
      <c r="M170" s="18"/>
      <c r="Q170" s="117" t="e">
        <f>IF(Q169&lt;'Aansluitproces Digipoort PI'!$E$17,Q169+1,"")</f>
        <v>#REF!</v>
      </c>
      <c r="R170" s="116" t="e">
        <f>IF(Q170&lt;&gt;"",SUMIF('Aansluitproces Digipoort PI'!F$27:F$121,'Aansluitproces Digipoort PI'!Q170,'Aansluitproces Digipoort PI'!$J$26:$J$121),"")</f>
        <v>#REF!</v>
      </c>
      <c r="S170" s="116" t="e">
        <f>IF(Q170&lt;&gt;"",SUMIF('Aansluitproces Digipoort PI'!G$26:G$121,'Aansluitproces Digipoort PI'!$Q170,'Aansluitproces Digipoort PI'!$J$26:$J$121),"")</f>
        <v>#REF!</v>
      </c>
      <c r="T170" s="116" t="e">
        <f>IF(Q170&lt;&gt;"",SUMIF('Aansluitproces Digipoort PI'!H$26:H$121,'Aansluitproces Digipoort PI'!Q170,'Aansluitproces Digipoort PI'!$J$26:$J$121),"")</f>
        <v>#REF!</v>
      </c>
      <c r="U170" s="118" t="e">
        <f>SUM(R$4:R170)/R$191</f>
        <v>#REF!</v>
      </c>
      <c r="V170" s="118" t="e">
        <f>SUM(S$4:S170)/S$191</f>
        <v>#REF!</v>
      </c>
      <c r="W170" s="118" t="e">
        <f>SUM(T$4:T170)/S$191</f>
        <v>#REF!</v>
      </c>
    </row>
    <row r="171" spans="2:23" ht="6" customHeight="1" x14ac:dyDescent="0.2">
      <c r="B171" s="25"/>
      <c r="C171" s="28"/>
      <c r="D171" s="28"/>
      <c r="E171" s="28"/>
      <c r="F171" s="28"/>
      <c r="G171" s="28"/>
      <c r="H171" s="238"/>
      <c r="I171" s="18"/>
      <c r="J171" s="28"/>
      <c r="K171" s="29"/>
      <c r="L171" s="25"/>
      <c r="M171" s="18"/>
      <c r="Q171" s="117" t="e">
        <f>IF(Q170&lt;'Aansluitproces Digipoort PI'!$E$17,Q170+1,"")</f>
        <v>#REF!</v>
      </c>
      <c r="R171" s="116" t="e">
        <f>IF(Q171&lt;&gt;"",SUMIF('Aansluitproces Digipoort PI'!F$27:F$121,'Aansluitproces Digipoort PI'!Q171,'Aansluitproces Digipoort PI'!$J$26:$J$121),"")</f>
        <v>#REF!</v>
      </c>
      <c r="S171" s="116" t="e">
        <f>IF(Q171&lt;&gt;"",SUMIF('Aansluitproces Digipoort PI'!G$26:G$121,'Aansluitproces Digipoort PI'!$Q171,'Aansluitproces Digipoort PI'!$J$26:$J$121),"")</f>
        <v>#REF!</v>
      </c>
      <c r="T171" s="116" t="e">
        <f>IF(Q171&lt;&gt;"",SUMIF('Aansluitproces Digipoort PI'!H$26:H$121,'Aansluitproces Digipoort PI'!Q171,'Aansluitproces Digipoort PI'!$J$26:$J$121),"")</f>
        <v>#REF!</v>
      </c>
      <c r="U171" s="118" t="e">
        <f>SUM(R$4:R171)/R$191</f>
        <v>#REF!</v>
      </c>
      <c r="V171" s="118" t="e">
        <f>SUM(S$4:S171)/S$191</f>
        <v>#REF!</v>
      </c>
      <c r="W171" s="118" t="e">
        <f>SUM(T$4:T171)/S$191</f>
        <v>#REF!</v>
      </c>
    </row>
    <row r="172" spans="2:23" ht="5.25" customHeight="1" x14ac:dyDescent="0.2">
      <c r="B172" s="240"/>
      <c r="C172" s="69"/>
      <c r="D172" s="28"/>
      <c r="E172" s="28"/>
      <c r="F172" s="28"/>
      <c r="G172" s="28"/>
      <c r="H172" s="238"/>
      <c r="I172" s="18"/>
      <c r="J172" s="28"/>
      <c r="K172" s="29"/>
      <c r="L172" s="25"/>
      <c r="M172" s="18"/>
      <c r="Q172" s="117" t="e">
        <f>IF(Q171&lt;'Aansluitproces Digipoort PI'!$E$17,Q171+1,"")</f>
        <v>#REF!</v>
      </c>
      <c r="R172" s="116" t="e">
        <f>IF(Q172&lt;&gt;"",SUMIF('Aansluitproces Digipoort PI'!F$27:F$121,'Aansluitproces Digipoort PI'!Q172,'Aansluitproces Digipoort PI'!$J$26:$J$121),"")</f>
        <v>#REF!</v>
      </c>
      <c r="S172" s="116" t="e">
        <f>IF(Q172&lt;&gt;"",SUMIF('Aansluitproces Digipoort PI'!G$26:G$121,'Aansluitproces Digipoort PI'!$Q172,'Aansluitproces Digipoort PI'!$J$26:$J$121),"")</f>
        <v>#REF!</v>
      </c>
      <c r="T172" s="116" t="e">
        <f>IF(Q172&lt;&gt;"",SUMIF('Aansluitproces Digipoort PI'!H$26:H$121,'Aansluitproces Digipoort PI'!Q172,'Aansluitproces Digipoort PI'!$J$26:$J$121),"")</f>
        <v>#REF!</v>
      </c>
      <c r="U172" s="118" t="e">
        <f>SUM(R$4:R172)/R$191</f>
        <v>#REF!</v>
      </c>
      <c r="V172" s="118" t="e">
        <f>SUM(S$4:S172)/S$191</f>
        <v>#REF!</v>
      </c>
      <c r="W172" s="118" t="e">
        <f>SUM(T$4:T172)/S$191</f>
        <v>#REF!</v>
      </c>
    </row>
    <row r="173" spans="2:23" ht="16.5" x14ac:dyDescent="0.25">
      <c r="B173" s="241" t="s">
        <v>151</v>
      </c>
      <c r="C173" s="28"/>
      <c r="D173" s="28"/>
      <c r="E173" s="28"/>
      <c r="F173" s="28"/>
      <c r="G173" s="28"/>
      <c r="H173" s="238"/>
      <c r="I173" s="18"/>
      <c r="J173" s="28"/>
      <c r="K173" s="29"/>
      <c r="L173" s="25"/>
      <c r="M173" s="18"/>
      <c r="Q173" s="117" t="e">
        <f>IF(Q172&lt;'Aansluitproces Digipoort PI'!$E$17,Q172+1,"")</f>
        <v>#REF!</v>
      </c>
      <c r="R173" s="116" t="e">
        <f>IF(Q173&lt;&gt;"",SUMIF('Aansluitproces Digipoort PI'!F$27:F$121,'Aansluitproces Digipoort PI'!Q173,'Aansluitproces Digipoort PI'!$J$26:$J$121),"")</f>
        <v>#REF!</v>
      </c>
      <c r="S173" s="116" t="e">
        <f>IF(Q173&lt;&gt;"",SUMIF('Aansluitproces Digipoort PI'!G$26:G$121,'Aansluitproces Digipoort PI'!$Q173,'Aansluitproces Digipoort PI'!$J$26:$J$121),"")</f>
        <v>#REF!</v>
      </c>
      <c r="T173" s="116" t="e">
        <f>IF(Q173&lt;&gt;"",SUMIF('Aansluitproces Digipoort PI'!H$26:H$121,'Aansluitproces Digipoort PI'!Q173,'Aansluitproces Digipoort PI'!$J$26:$J$121),"")</f>
        <v>#REF!</v>
      </c>
      <c r="U173" s="118" t="e">
        <f>SUM(R$4:R173)/R$191</f>
        <v>#REF!</v>
      </c>
      <c r="V173" s="118" t="e">
        <f>SUM(S$4:S173)/S$191</f>
        <v>#REF!</v>
      </c>
      <c r="W173" s="118" t="e">
        <f>SUM(T$4:T173)/S$191</f>
        <v>#REF!</v>
      </c>
    </row>
    <row r="174" spans="2:23" ht="27" customHeight="1" x14ac:dyDescent="0.2">
      <c r="B174" s="398" t="s">
        <v>175</v>
      </c>
      <c r="C174" s="398"/>
      <c r="D174" s="398"/>
      <c r="E174" s="398"/>
      <c r="F174" s="398"/>
      <c r="G174" s="398"/>
      <c r="H174" s="398"/>
      <c r="I174" s="398"/>
      <c r="J174" s="398"/>
      <c r="K174" s="398"/>
      <c r="L174" s="398"/>
      <c r="M174" s="18"/>
      <c r="Q174" s="117" t="e">
        <f>IF(Q173&lt;'Aansluitproces Digipoort PI'!$E$17,Q173+1,"")</f>
        <v>#REF!</v>
      </c>
      <c r="R174" s="116" t="e">
        <f>IF(Q174&lt;&gt;"",SUMIF('Aansluitproces Digipoort PI'!F$27:F$121,'Aansluitproces Digipoort PI'!Q174,'Aansluitproces Digipoort PI'!$J$26:$J$121),"")</f>
        <v>#REF!</v>
      </c>
      <c r="S174" s="116" t="e">
        <f>IF(Q174&lt;&gt;"",SUMIF('Aansluitproces Digipoort PI'!G$26:G$121,'Aansluitproces Digipoort PI'!$Q174,'Aansluitproces Digipoort PI'!$J$26:$J$121),"")</f>
        <v>#REF!</v>
      </c>
      <c r="T174" s="116" t="e">
        <f>IF(Q174&lt;&gt;"",SUMIF('Aansluitproces Digipoort PI'!H$26:H$121,'Aansluitproces Digipoort PI'!Q174,'Aansluitproces Digipoort PI'!$J$26:$J$121),"")</f>
        <v>#REF!</v>
      </c>
      <c r="U174" s="118" t="e">
        <f>SUM(R$4:R174)/R$191</f>
        <v>#REF!</v>
      </c>
      <c r="V174" s="118" t="e">
        <f>SUM(S$4:S174)/S$191</f>
        <v>#REF!</v>
      </c>
      <c r="W174" s="118" t="e">
        <f>SUM(T$4:T174)/S$191</f>
        <v>#REF!</v>
      </c>
    </row>
    <row r="175" spans="2:23" x14ac:dyDescent="0.2">
      <c r="B175" s="240"/>
      <c r="C175" s="69"/>
      <c r="D175" s="28"/>
      <c r="E175" s="28"/>
      <c r="F175" s="28"/>
      <c r="G175" s="28"/>
      <c r="H175" s="238"/>
      <c r="I175" s="18"/>
      <c r="J175" s="28"/>
      <c r="K175" s="29"/>
      <c r="L175" s="25"/>
      <c r="M175" s="18"/>
      <c r="Q175" s="117" t="e">
        <f>IF(Q174&lt;'Aansluitproces Digipoort PI'!$E$17,Q174+1,"")</f>
        <v>#REF!</v>
      </c>
      <c r="R175" s="116" t="e">
        <f>IF(Q175&lt;&gt;"",SUMIF('Aansluitproces Digipoort PI'!F$27:F$121,'Aansluitproces Digipoort PI'!Q175,'Aansluitproces Digipoort PI'!$J$26:$J$121),"")</f>
        <v>#REF!</v>
      </c>
      <c r="S175" s="116" t="e">
        <f>IF(Q175&lt;&gt;"",SUMIF('Aansluitproces Digipoort PI'!G$26:G$121,'Aansluitproces Digipoort PI'!$Q175,'Aansluitproces Digipoort PI'!$J$26:$J$121),"")</f>
        <v>#REF!</v>
      </c>
      <c r="T175" s="116" t="e">
        <f>IF(Q175&lt;&gt;"",SUMIF('Aansluitproces Digipoort PI'!H$26:H$121,'Aansluitproces Digipoort PI'!Q175,'Aansluitproces Digipoort PI'!$J$26:$J$121),"")</f>
        <v>#REF!</v>
      </c>
      <c r="U175" s="118" t="e">
        <f>SUM(R$4:R175)/R$191</f>
        <v>#REF!</v>
      </c>
      <c r="V175" s="118" t="e">
        <f>SUM(S$4:S175)/S$191</f>
        <v>#REF!</v>
      </c>
      <c r="W175" s="118" t="e">
        <f>SUM(T$4:T175)/S$191</f>
        <v>#REF!</v>
      </c>
    </row>
    <row r="176" spans="2:23" x14ac:dyDescent="0.2">
      <c r="B176" s="399" t="s">
        <v>176</v>
      </c>
      <c r="C176" s="395"/>
      <c r="D176" s="395"/>
      <c r="E176" s="395"/>
      <c r="F176" s="395"/>
      <c r="G176" s="395"/>
      <c r="H176" s="395"/>
      <c r="I176" s="395"/>
      <c r="J176" s="395"/>
      <c r="K176" s="395"/>
      <c r="L176" s="395"/>
      <c r="M176" s="18"/>
      <c r="Q176" s="117" t="e">
        <f>IF(Q175&lt;'Aansluitproces Digipoort PI'!$E$17,Q175+1,"")</f>
        <v>#REF!</v>
      </c>
      <c r="R176" s="116" t="e">
        <f>IF(Q176&lt;&gt;"",SUMIF('Aansluitproces Digipoort PI'!F$27:F$121,'Aansluitproces Digipoort PI'!Q176,'Aansluitproces Digipoort PI'!$J$26:$J$121),"")</f>
        <v>#REF!</v>
      </c>
      <c r="S176" s="116" t="e">
        <f>IF(Q176&lt;&gt;"",SUMIF('Aansluitproces Digipoort PI'!G$26:G$121,'Aansluitproces Digipoort PI'!$Q176,'Aansluitproces Digipoort PI'!$J$26:$J$121),"")</f>
        <v>#REF!</v>
      </c>
      <c r="T176" s="116" t="e">
        <f>IF(Q176&lt;&gt;"",SUMIF('Aansluitproces Digipoort PI'!H$26:H$121,'Aansluitproces Digipoort PI'!Q176,'Aansluitproces Digipoort PI'!$J$26:$J$121),"")</f>
        <v>#REF!</v>
      </c>
      <c r="U176" s="118" t="e">
        <f>SUM(R$4:R176)/R$191</f>
        <v>#REF!</v>
      </c>
      <c r="V176" s="118" t="e">
        <f>SUM(S$4:S176)/S$191</f>
        <v>#REF!</v>
      </c>
      <c r="W176" s="118" t="e">
        <f>SUM(T$4:T176)/S$191</f>
        <v>#REF!</v>
      </c>
    </row>
    <row r="177" spans="2:23" x14ac:dyDescent="0.2">
      <c r="B177" s="400" t="s">
        <v>177</v>
      </c>
      <c r="C177" s="400"/>
      <c r="D177" s="400"/>
      <c r="E177" s="400"/>
      <c r="F177" s="400"/>
      <c r="G177" s="400"/>
      <c r="H177" s="400"/>
      <c r="I177" s="400"/>
      <c r="J177" s="400"/>
      <c r="K177" s="400"/>
      <c r="L177" s="400"/>
      <c r="M177" s="18"/>
      <c r="Q177" s="117" t="e">
        <f>IF(Q176&lt;'Aansluitproces Digipoort PI'!$E$17,Q176+1,"")</f>
        <v>#REF!</v>
      </c>
      <c r="R177" s="116" t="e">
        <f>IF(Q177&lt;&gt;"",SUMIF('Aansluitproces Digipoort PI'!F$27:F$121,'Aansluitproces Digipoort PI'!Q177,'Aansluitproces Digipoort PI'!$J$26:$J$121),"")</f>
        <v>#REF!</v>
      </c>
      <c r="S177" s="116" t="e">
        <f>IF(Q177&lt;&gt;"",SUMIF('Aansluitproces Digipoort PI'!G$26:G$121,'Aansluitproces Digipoort PI'!$Q177,'Aansluitproces Digipoort PI'!$J$26:$J$121),"")</f>
        <v>#REF!</v>
      </c>
      <c r="T177" s="116" t="e">
        <f>IF(Q177&lt;&gt;"",SUMIF('Aansluitproces Digipoort PI'!H$26:H$121,'Aansluitproces Digipoort PI'!Q177,'Aansluitproces Digipoort PI'!$J$26:$J$121),"")</f>
        <v>#REF!</v>
      </c>
      <c r="U177" s="118" t="e">
        <f>SUM(R$4:R177)/R$191</f>
        <v>#REF!</v>
      </c>
      <c r="V177" s="118" t="e">
        <f>SUM(S$4:S177)/S$191</f>
        <v>#REF!</v>
      </c>
      <c r="W177" s="118" t="e">
        <f>SUM(T$4:T177)/S$191</f>
        <v>#REF!</v>
      </c>
    </row>
    <row r="178" spans="2:23" x14ac:dyDescent="0.2">
      <c r="B178" s="399" t="s">
        <v>178</v>
      </c>
      <c r="C178" s="395"/>
      <c r="D178" s="395"/>
      <c r="E178" s="395"/>
      <c r="F178" s="395"/>
      <c r="G178" s="395"/>
      <c r="H178" s="395"/>
      <c r="I178" s="395"/>
      <c r="J178" s="395"/>
      <c r="K178" s="395"/>
      <c r="L178" s="395"/>
      <c r="M178" s="18"/>
      <c r="Q178" s="117" t="e">
        <f>IF(Q177&lt;'Aansluitproces Digipoort PI'!$E$17,Q177+1,"")</f>
        <v>#REF!</v>
      </c>
      <c r="R178" s="116" t="e">
        <f>IF(Q178&lt;&gt;"",SUMIF('Aansluitproces Digipoort PI'!F$27:F$121,'Aansluitproces Digipoort PI'!Q178,'Aansluitproces Digipoort PI'!$J$26:$J$121),"")</f>
        <v>#REF!</v>
      </c>
      <c r="S178" s="116" t="e">
        <f>IF(Q178&lt;&gt;"",SUMIF('Aansluitproces Digipoort PI'!G$26:G$121,'Aansluitproces Digipoort PI'!$Q178,'Aansluitproces Digipoort PI'!$J$26:$J$121),"")</f>
        <v>#REF!</v>
      </c>
      <c r="T178" s="116" t="e">
        <f>IF(Q178&lt;&gt;"",SUMIF('Aansluitproces Digipoort PI'!H$26:H$121,'Aansluitproces Digipoort PI'!Q178,'Aansluitproces Digipoort PI'!$J$26:$J$121),"")</f>
        <v>#REF!</v>
      </c>
      <c r="U178" s="118" t="e">
        <f>SUM(R$4:R178)/R$191</f>
        <v>#REF!</v>
      </c>
      <c r="V178" s="118" t="e">
        <f>SUM(S$4:S178)/S$191</f>
        <v>#REF!</v>
      </c>
      <c r="W178" s="118" t="e">
        <f>SUM(T$4:T178)/S$191</f>
        <v>#REF!</v>
      </c>
    </row>
    <row r="179" spans="2:23" x14ac:dyDescent="0.2">
      <c r="B179" s="400" t="s">
        <v>179</v>
      </c>
      <c r="C179" s="400"/>
      <c r="D179" s="400"/>
      <c r="E179" s="400"/>
      <c r="F179" s="400"/>
      <c r="G179" s="400"/>
      <c r="H179" s="400"/>
      <c r="I179" s="400"/>
      <c r="J179" s="400"/>
      <c r="K179" s="400"/>
      <c r="L179" s="400"/>
      <c r="M179" s="18"/>
      <c r="Q179" s="117" t="e">
        <f>IF(Q178&lt;'Aansluitproces Digipoort PI'!$E$17,Q178+1,"")</f>
        <v>#REF!</v>
      </c>
      <c r="R179" s="116" t="e">
        <f>IF(Q179&lt;&gt;"",SUMIF('Aansluitproces Digipoort PI'!F$27:F$121,'Aansluitproces Digipoort PI'!Q179,'Aansluitproces Digipoort PI'!$J$26:$J$121),"")</f>
        <v>#REF!</v>
      </c>
      <c r="S179" s="116" t="e">
        <f>IF(Q179&lt;&gt;"",SUMIF('Aansluitproces Digipoort PI'!G$26:G$121,'Aansluitproces Digipoort PI'!$Q179,'Aansluitproces Digipoort PI'!$J$26:$J$121),"")</f>
        <v>#REF!</v>
      </c>
      <c r="T179" s="116" t="e">
        <f>IF(Q179&lt;&gt;"",SUMIF('Aansluitproces Digipoort PI'!H$26:H$121,'Aansluitproces Digipoort PI'!Q179,'Aansluitproces Digipoort PI'!$J$26:$J$121),"")</f>
        <v>#REF!</v>
      </c>
      <c r="U179" s="118" t="e">
        <f>SUM(R$4:R179)/R$191</f>
        <v>#REF!</v>
      </c>
      <c r="V179" s="118" t="e">
        <f>SUM(S$4:S179)/S$191</f>
        <v>#REF!</v>
      </c>
      <c r="W179" s="118" t="e">
        <f>SUM(T$4:T179)/S$191</f>
        <v>#REF!</v>
      </c>
    </row>
    <row r="180" spans="2:23" x14ac:dyDescent="0.2">
      <c r="B180" s="395" t="s">
        <v>180</v>
      </c>
      <c r="C180" s="395"/>
      <c r="D180" s="395"/>
      <c r="E180" s="395"/>
      <c r="F180" s="395"/>
      <c r="G180" s="395"/>
      <c r="H180" s="395"/>
      <c r="I180" s="395"/>
      <c r="J180" s="395"/>
      <c r="K180" s="395"/>
      <c r="L180" s="395"/>
      <c r="M180" s="18"/>
      <c r="Q180" s="117" t="e">
        <f>IF(Q179&lt;'Aansluitproces Digipoort PI'!$E$17,Q179+1,"")</f>
        <v>#REF!</v>
      </c>
      <c r="R180" s="116" t="e">
        <f>IF(Q180&lt;&gt;"",SUMIF('Aansluitproces Digipoort PI'!F$27:F$121,'Aansluitproces Digipoort PI'!Q180,'Aansluitproces Digipoort PI'!$J$26:$J$121),"")</f>
        <v>#REF!</v>
      </c>
      <c r="S180" s="116" t="e">
        <f>IF(Q180&lt;&gt;"",SUMIF('Aansluitproces Digipoort PI'!G$26:G$121,'Aansluitproces Digipoort PI'!$Q180,'Aansluitproces Digipoort PI'!$J$26:$J$121),"")</f>
        <v>#REF!</v>
      </c>
      <c r="T180" s="116" t="e">
        <f>IF(Q180&lt;&gt;"",SUMIF('Aansluitproces Digipoort PI'!H$26:H$121,'Aansluitproces Digipoort PI'!Q180,'Aansluitproces Digipoort PI'!$J$26:$J$121),"")</f>
        <v>#REF!</v>
      </c>
      <c r="U180" s="118" t="e">
        <f>SUM(R$4:R180)/R$191</f>
        <v>#REF!</v>
      </c>
      <c r="V180" s="118" t="e">
        <f>SUM(S$4:S180)/S$191</f>
        <v>#REF!</v>
      </c>
      <c r="W180" s="118" t="e">
        <f>SUM(T$4:T180)/S$191</f>
        <v>#REF!</v>
      </c>
    </row>
    <row r="181" spans="2:23" x14ac:dyDescent="0.2">
      <c r="B181" s="25"/>
      <c r="C181" s="28"/>
      <c r="D181" s="28"/>
      <c r="E181" s="28"/>
      <c r="F181" s="28"/>
      <c r="G181" s="28"/>
      <c r="H181" s="18"/>
      <c r="I181" s="28"/>
      <c r="J181" s="29"/>
      <c r="K181" s="25"/>
      <c r="L181" s="18"/>
      <c r="M181" s="18"/>
      <c r="Q181" s="117" t="e">
        <f>IF(Q180&lt;'Aansluitproces Digipoort PI'!$E$17,Q180+1,"")</f>
        <v>#REF!</v>
      </c>
      <c r="R181" s="116" t="e">
        <f>IF(Q181&lt;&gt;"",SUMIF('Aansluitproces Digipoort PI'!F$27:F$121,'Aansluitproces Digipoort PI'!Q181,'Aansluitproces Digipoort PI'!$J$26:$J$121),"")</f>
        <v>#REF!</v>
      </c>
      <c r="S181" s="116" t="e">
        <f>IF(Q181&lt;&gt;"",SUMIF('Aansluitproces Digipoort PI'!G$26:G$121,'Aansluitproces Digipoort PI'!$Q181,'Aansluitproces Digipoort PI'!$J$26:$J$121),"")</f>
        <v>#REF!</v>
      </c>
      <c r="T181" s="116" t="e">
        <f>IF(Q181&lt;&gt;"",SUMIF('Aansluitproces Digipoort PI'!H$26:H$121,'Aansluitproces Digipoort PI'!Q181,'Aansluitproces Digipoort PI'!$J$26:$J$121),"")</f>
        <v>#REF!</v>
      </c>
      <c r="U181" s="118" t="e">
        <f>SUM(R$4:R181)/R$191</f>
        <v>#REF!</v>
      </c>
      <c r="V181" s="118" t="e">
        <f>SUM(S$4:S181)/S$191</f>
        <v>#REF!</v>
      </c>
      <c r="W181" s="118" t="e">
        <f>SUM(T$4:T181)/S$191</f>
        <v>#REF!</v>
      </c>
    </row>
    <row r="182" spans="2:23" x14ac:dyDescent="0.2">
      <c r="B182" s="25"/>
      <c r="C182" s="28"/>
      <c r="D182" s="28"/>
      <c r="E182" s="28"/>
      <c r="F182" s="28"/>
      <c r="G182" s="28"/>
      <c r="H182" s="18"/>
      <c r="I182" s="28"/>
      <c r="J182" s="29"/>
      <c r="K182" s="25"/>
      <c r="L182" s="18"/>
      <c r="M182" s="18"/>
      <c r="Q182" s="117" t="e">
        <f>IF(Q181&lt;'Aansluitproces Digipoort PI'!$E$17,Q181+1,"")</f>
        <v>#REF!</v>
      </c>
      <c r="R182" s="116" t="e">
        <f>IF(Q182&lt;&gt;"",SUMIF('Aansluitproces Digipoort PI'!F$27:F$121,'Aansluitproces Digipoort PI'!Q182,'Aansluitproces Digipoort PI'!$J$26:$J$121),"")</f>
        <v>#REF!</v>
      </c>
      <c r="S182" s="116" t="e">
        <f>IF(Q182&lt;&gt;"",SUMIF('Aansluitproces Digipoort PI'!G$26:G$121,'Aansluitproces Digipoort PI'!$Q182,'Aansluitproces Digipoort PI'!$J$26:$J$121),"")</f>
        <v>#REF!</v>
      </c>
      <c r="T182" s="116" t="e">
        <f>IF(Q182&lt;&gt;"",SUMIF('Aansluitproces Digipoort PI'!H$26:H$121,'Aansluitproces Digipoort PI'!Q182,'Aansluitproces Digipoort PI'!$J$26:$J$121),"")</f>
        <v>#REF!</v>
      </c>
      <c r="U182" s="118" t="e">
        <f>SUM(R$4:R182)/R$191</f>
        <v>#REF!</v>
      </c>
      <c r="V182" s="118" t="e">
        <f>SUM(S$4:S182)/S$191</f>
        <v>#REF!</v>
      </c>
      <c r="W182" s="118" t="e">
        <f>SUM(T$4:T182)/S$191</f>
        <v>#REF!</v>
      </c>
    </row>
    <row r="183" spans="2:23" x14ac:dyDescent="0.2">
      <c r="B183" s="25"/>
      <c r="C183" s="28"/>
      <c r="D183" s="28"/>
      <c r="E183" s="28"/>
      <c r="F183" s="28"/>
      <c r="G183" s="28"/>
      <c r="H183" s="18"/>
      <c r="I183" s="28"/>
      <c r="J183" s="29"/>
      <c r="K183" s="25"/>
      <c r="L183" s="18"/>
      <c r="M183" s="18"/>
      <c r="Q183" s="117" t="e">
        <f>IF(Q182&lt;'Aansluitproces Digipoort PI'!$E$17,Q182+1,"")</f>
        <v>#REF!</v>
      </c>
      <c r="R183" s="116" t="e">
        <f>IF(Q183&lt;&gt;"",SUMIF('Aansluitproces Digipoort PI'!F$27:F$121,'Aansluitproces Digipoort PI'!Q183,'Aansluitproces Digipoort PI'!$J$26:$J$121),"")</f>
        <v>#REF!</v>
      </c>
      <c r="S183" s="116" t="e">
        <f>IF(Q183&lt;&gt;"",SUMIF('Aansluitproces Digipoort PI'!G$26:G$121,'Aansluitproces Digipoort PI'!$Q183,'Aansluitproces Digipoort PI'!$J$26:$J$121),"")</f>
        <v>#REF!</v>
      </c>
      <c r="T183" s="116" t="e">
        <f>IF(Q183&lt;&gt;"",SUMIF('Aansluitproces Digipoort PI'!H$26:H$121,'Aansluitproces Digipoort PI'!Q183,'Aansluitproces Digipoort PI'!$J$26:$J$121),"")</f>
        <v>#REF!</v>
      </c>
      <c r="U183" s="118" t="e">
        <f>SUM(R$4:R183)/R$191</f>
        <v>#REF!</v>
      </c>
      <c r="V183" s="118" t="e">
        <f>SUM(S$4:S183)/S$191</f>
        <v>#REF!</v>
      </c>
      <c r="W183" s="118" t="e">
        <f>SUM(T$4:T183)/S$191</f>
        <v>#REF!</v>
      </c>
    </row>
    <row r="184" spans="2:23" x14ac:dyDescent="0.2">
      <c r="B184" s="25"/>
      <c r="C184" s="28"/>
      <c r="D184" s="28"/>
      <c r="E184" s="28"/>
      <c r="F184" s="28"/>
      <c r="G184" s="28"/>
      <c r="H184" s="18"/>
      <c r="I184" s="28"/>
      <c r="J184" s="29"/>
      <c r="K184" s="25"/>
      <c r="L184" s="18"/>
      <c r="M184" s="18"/>
      <c r="Q184" s="117" t="e">
        <f>IF(Q183&lt;'Aansluitproces Digipoort PI'!$E$17,Q183+1,"")</f>
        <v>#REF!</v>
      </c>
      <c r="R184" s="116" t="e">
        <f>IF(Q184&lt;&gt;"",SUMIF('Aansluitproces Digipoort PI'!F$27:F$121,'Aansluitproces Digipoort PI'!Q184,'Aansluitproces Digipoort PI'!$J$26:$J$121),"")</f>
        <v>#REF!</v>
      </c>
      <c r="S184" s="116" t="e">
        <f>IF(Q184&lt;&gt;"",SUMIF('Aansluitproces Digipoort PI'!G$26:G$121,'Aansluitproces Digipoort PI'!$Q184,'Aansluitproces Digipoort PI'!$J$26:$J$121),"")</f>
        <v>#REF!</v>
      </c>
      <c r="T184" s="116" t="e">
        <f>IF(Q184&lt;&gt;"",SUMIF('Aansluitproces Digipoort PI'!H$26:H$121,'Aansluitproces Digipoort PI'!Q184,'Aansluitproces Digipoort PI'!$J$26:$J$121),"")</f>
        <v>#REF!</v>
      </c>
      <c r="U184" s="118" t="e">
        <f>SUM(R$4:R184)/R$191</f>
        <v>#REF!</v>
      </c>
      <c r="V184" s="118" t="e">
        <f>SUM(S$4:S184)/S$191</f>
        <v>#REF!</v>
      </c>
      <c r="W184" s="118" t="e">
        <f>SUM(T$4:T184)/S$191</f>
        <v>#REF!</v>
      </c>
    </row>
    <row r="185" spans="2:23" x14ac:dyDescent="0.2">
      <c r="B185" s="25"/>
      <c r="C185" s="28"/>
      <c r="D185" s="28"/>
      <c r="E185" s="28"/>
      <c r="F185" s="28"/>
      <c r="G185" s="28"/>
      <c r="H185" s="18"/>
      <c r="I185" s="28"/>
      <c r="J185" s="29"/>
      <c r="K185" s="25"/>
      <c r="L185" s="18"/>
      <c r="M185" s="18"/>
      <c r="Q185" s="117" t="e">
        <f>IF(Q184&lt;'Aansluitproces Digipoort PI'!$E$17,Q184+1,"")</f>
        <v>#REF!</v>
      </c>
      <c r="R185" s="116" t="e">
        <f>IF(Q185&lt;&gt;"",SUMIF('Aansluitproces Digipoort PI'!F$27:F$121,'Aansluitproces Digipoort PI'!Q185,'Aansluitproces Digipoort PI'!$J$26:$J$121),"")</f>
        <v>#REF!</v>
      </c>
      <c r="S185" s="116" t="e">
        <f>IF(Q185&lt;&gt;"",SUMIF('Aansluitproces Digipoort PI'!G$26:G$121,'Aansluitproces Digipoort PI'!$Q185,'Aansluitproces Digipoort PI'!$J$26:$J$121),"")</f>
        <v>#REF!</v>
      </c>
      <c r="T185" s="116" t="e">
        <f>IF(Q185&lt;&gt;"",SUMIF('Aansluitproces Digipoort PI'!H$26:H$121,'Aansluitproces Digipoort PI'!Q185,'Aansluitproces Digipoort PI'!$J$26:$J$121),"")</f>
        <v>#REF!</v>
      </c>
      <c r="U185" s="118" t="e">
        <f>SUM(R$4:R185)/R$191</f>
        <v>#REF!</v>
      </c>
      <c r="V185" s="118" t="e">
        <f>SUM(S$4:S185)/S$191</f>
        <v>#REF!</v>
      </c>
      <c r="W185" s="118" t="e">
        <f>SUM(T$4:T185)/S$191</f>
        <v>#REF!</v>
      </c>
    </row>
    <row r="186" spans="2:23" x14ac:dyDescent="0.2">
      <c r="B186" s="25"/>
      <c r="C186" s="28"/>
      <c r="D186" s="28"/>
      <c r="E186" s="28"/>
      <c r="F186" s="28"/>
      <c r="G186" s="28"/>
      <c r="H186" s="18"/>
      <c r="I186" s="28"/>
      <c r="J186" s="29"/>
      <c r="K186" s="25"/>
      <c r="L186" s="18"/>
      <c r="M186" s="18"/>
      <c r="Q186" s="117" t="e">
        <f>IF(Q185&lt;'Aansluitproces Digipoort PI'!$E$17,Q185+1,"")</f>
        <v>#REF!</v>
      </c>
      <c r="R186" s="116" t="e">
        <f>IF(Q186&lt;&gt;"",SUMIF('Aansluitproces Digipoort PI'!F$27:F$121,'Aansluitproces Digipoort PI'!Q186,'Aansluitproces Digipoort PI'!$J$26:$J$121),"")</f>
        <v>#REF!</v>
      </c>
      <c r="S186" s="116" t="e">
        <f>IF(Q186&lt;&gt;"",SUMIF('Aansluitproces Digipoort PI'!G$26:G$121,'Aansluitproces Digipoort PI'!$Q186,'Aansluitproces Digipoort PI'!$J$26:$J$121),"")</f>
        <v>#REF!</v>
      </c>
      <c r="T186" s="116" t="e">
        <f>IF(Q186&lt;&gt;"",SUMIF('Aansluitproces Digipoort PI'!H$26:H$121,'Aansluitproces Digipoort PI'!Q186,'Aansluitproces Digipoort PI'!$J$26:$J$121),"")</f>
        <v>#REF!</v>
      </c>
      <c r="U186" s="118" t="e">
        <f>SUM(R$4:R186)/R$191</f>
        <v>#REF!</v>
      </c>
      <c r="V186" s="118" t="e">
        <f>SUM(S$4:S186)/S$191</f>
        <v>#REF!</v>
      </c>
      <c r="W186" s="118" t="e">
        <f>SUM(T$4:T186)/S$191</f>
        <v>#REF!</v>
      </c>
    </row>
    <row r="187" spans="2:23" x14ac:dyDescent="0.2">
      <c r="B187" s="25"/>
      <c r="C187" s="28"/>
      <c r="D187" s="28"/>
      <c r="E187" s="28"/>
      <c r="F187" s="28"/>
      <c r="G187" s="28"/>
      <c r="H187" s="18"/>
      <c r="I187" s="28"/>
      <c r="J187" s="29"/>
      <c r="K187" s="25"/>
      <c r="L187" s="18"/>
      <c r="M187" s="18"/>
      <c r="Q187" s="117" t="e">
        <f>IF(Q186&lt;'Aansluitproces Digipoort PI'!$E$17,Q186+1,"")</f>
        <v>#REF!</v>
      </c>
      <c r="R187" s="116" t="e">
        <f>IF(Q187&lt;&gt;"",SUMIF('Aansluitproces Digipoort PI'!F$27:F$121,'Aansluitproces Digipoort PI'!Q187,'Aansluitproces Digipoort PI'!$J$26:$J$121),"")</f>
        <v>#REF!</v>
      </c>
      <c r="S187" s="116" t="e">
        <f>IF(Q187&lt;&gt;"",SUMIF('Aansluitproces Digipoort PI'!G$26:G$121,'Aansluitproces Digipoort PI'!$Q187,'Aansluitproces Digipoort PI'!$J$26:$J$121),"")</f>
        <v>#REF!</v>
      </c>
      <c r="T187" s="116" t="e">
        <f>IF(Q187&lt;&gt;"",SUMIF('Aansluitproces Digipoort PI'!H$26:H$121,'Aansluitproces Digipoort PI'!Q187,'Aansluitproces Digipoort PI'!$J$26:$J$121),"")</f>
        <v>#REF!</v>
      </c>
      <c r="U187" s="118" t="e">
        <f>SUM(R$4:R187)/R$191</f>
        <v>#REF!</v>
      </c>
      <c r="V187" s="118" t="e">
        <f>SUM(S$4:S187)/S$191</f>
        <v>#REF!</v>
      </c>
      <c r="W187" s="118" t="e">
        <f>SUM(T$4:T187)/S$191</f>
        <v>#REF!</v>
      </c>
    </row>
    <row r="188" spans="2:23" x14ac:dyDescent="0.2">
      <c r="B188" s="25"/>
      <c r="C188" s="28"/>
      <c r="D188" s="28"/>
      <c r="E188" s="28"/>
      <c r="F188" s="28"/>
      <c r="G188" s="28"/>
      <c r="H188" s="18"/>
      <c r="I188" s="28"/>
      <c r="J188" s="29"/>
      <c r="K188" s="25"/>
      <c r="L188" s="18"/>
      <c r="M188" s="18"/>
      <c r="Q188" s="117" t="e">
        <f>IF(Q187&lt;'Aansluitproces Digipoort PI'!$E$17,Q187+1,"")</f>
        <v>#REF!</v>
      </c>
      <c r="R188" s="116" t="e">
        <f>IF(Q188&lt;&gt;"",SUMIF('Aansluitproces Digipoort PI'!F$27:F$121,'Aansluitproces Digipoort PI'!Q188,'Aansluitproces Digipoort PI'!$J$26:$J$121),"")</f>
        <v>#REF!</v>
      </c>
      <c r="S188" s="116" t="e">
        <f>IF(Q188&lt;&gt;"",SUMIF('Aansluitproces Digipoort PI'!G$26:G$121,'Aansluitproces Digipoort PI'!$Q188,'Aansluitproces Digipoort PI'!$J$26:$J$121),"")</f>
        <v>#REF!</v>
      </c>
      <c r="T188" s="116" t="e">
        <f>IF(Q188&lt;&gt;"",SUMIF('Aansluitproces Digipoort PI'!H$26:H$121,'Aansluitproces Digipoort PI'!Q188,'Aansluitproces Digipoort PI'!$J$26:$J$121),"")</f>
        <v>#REF!</v>
      </c>
      <c r="U188" s="118" t="e">
        <f>SUM(R$4:R188)/R$191</f>
        <v>#REF!</v>
      </c>
      <c r="V188" s="118" t="e">
        <f>SUM(S$4:S188)/S$191</f>
        <v>#REF!</v>
      </c>
      <c r="W188" s="118" t="e">
        <f>SUM(T$4:T188)/S$191</f>
        <v>#REF!</v>
      </c>
    </row>
    <row r="189" spans="2:23" x14ac:dyDescent="0.2">
      <c r="B189" s="25"/>
      <c r="C189" s="28"/>
      <c r="D189" s="28"/>
      <c r="E189" s="28"/>
      <c r="F189" s="28"/>
      <c r="G189" s="28"/>
      <c r="H189" s="18"/>
      <c r="I189" s="28"/>
      <c r="J189" s="29"/>
      <c r="K189" s="25"/>
      <c r="L189" s="18"/>
      <c r="M189" s="18"/>
      <c r="Q189" s="117" t="e">
        <f>IF(Q188&lt;'Aansluitproces Digipoort PI'!$E$17,Q188+1,"")</f>
        <v>#REF!</v>
      </c>
      <c r="R189" s="116" t="e">
        <f>IF(Q189&lt;&gt;"",SUMIF('Aansluitproces Digipoort PI'!F$27:F$121,'Aansluitproces Digipoort PI'!Q189,'Aansluitproces Digipoort PI'!$J$26:$J$121),"")</f>
        <v>#REF!</v>
      </c>
      <c r="S189" s="116" t="e">
        <f>IF(Q189&lt;&gt;"",SUMIF('Aansluitproces Digipoort PI'!G$26:G$121,'Aansluitproces Digipoort PI'!$Q189,'Aansluitproces Digipoort PI'!$J$26:$J$121),"")</f>
        <v>#REF!</v>
      </c>
      <c r="T189" s="116" t="e">
        <f>IF(Q189&lt;&gt;"",SUMIF('Aansluitproces Digipoort PI'!H$26:H$121,'Aansluitproces Digipoort PI'!Q189,'Aansluitproces Digipoort PI'!$J$26:$J$121),"")</f>
        <v>#REF!</v>
      </c>
      <c r="U189" s="118" t="e">
        <f>SUM(R$4:R189)/R$191</f>
        <v>#REF!</v>
      </c>
      <c r="V189" s="118" t="e">
        <f>SUM(S$4:S189)/S$191</f>
        <v>#REF!</v>
      </c>
      <c r="W189" s="118" t="e">
        <f>SUM(T$4:T189)/S$191</f>
        <v>#REF!</v>
      </c>
    </row>
    <row r="190" spans="2:23" x14ac:dyDescent="0.2">
      <c r="B190" s="25"/>
      <c r="C190" s="28"/>
      <c r="D190" s="28"/>
      <c r="E190" s="28"/>
      <c r="F190" s="28"/>
      <c r="G190" s="28"/>
      <c r="H190" s="18"/>
      <c r="I190" s="28"/>
      <c r="J190" s="29"/>
      <c r="K190" s="25"/>
      <c r="L190" s="18"/>
      <c r="M190" s="18"/>
      <c r="Q190" s="117" t="e">
        <f>IF(Q189&lt;'Aansluitproces Digipoort PI'!$E$17,Q189+1,"")</f>
        <v>#REF!</v>
      </c>
      <c r="R190" s="116" t="e">
        <f>IF(Q190&lt;&gt;"",SUMIF('Aansluitproces Digipoort PI'!F$27:F$121,'Aansluitproces Digipoort PI'!Q190,'Aansluitproces Digipoort PI'!$J$26:$J$121),"")</f>
        <v>#REF!</v>
      </c>
      <c r="S190" s="116" t="e">
        <f>IF(Q190&lt;&gt;"",SUMIF('Aansluitproces Digipoort PI'!G$26:G$121,'Aansluitproces Digipoort PI'!$Q190,'Aansluitproces Digipoort PI'!$J$26:$J$121),"")</f>
        <v>#REF!</v>
      </c>
      <c r="T190" s="116" t="e">
        <f>IF(Q190&lt;&gt;"",SUMIF('Aansluitproces Digipoort PI'!H$26:H$121,'Aansluitproces Digipoort PI'!Q190,'Aansluitproces Digipoort PI'!$J$26:$J$121),"")</f>
        <v>#REF!</v>
      </c>
      <c r="U190" s="118" t="e">
        <f>SUM(R$4:R190)/R$191</f>
        <v>#REF!</v>
      </c>
      <c r="V190" s="118" t="e">
        <f>SUM(S$4:S190)/S$191</f>
        <v>#REF!</v>
      </c>
      <c r="W190" s="118" t="e">
        <f>SUM(T$4:T190)/S$191</f>
        <v>#REF!</v>
      </c>
    </row>
    <row r="191" spans="2:23" x14ac:dyDescent="0.2">
      <c r="B191" s="25"/>
      <c r="C191" s="28"/>
      <c r="D191" s="28"/>
      <c r="E191" s="28"/>
      <c r="F191" s="28"/>
      <c r="G191" s="28"/>
      <c r="H191" s="18"/>
      <c r="I191" s="28"/>
      <c r="J191" s="29"/>
      <c r="K191" s="25"/>
      <c r="L191" s="18"/>
      <c r="M191" s="18"/>
      <c r="R191" t="e">
        <f>SUM(R4:R190)</f>
        <v>#REF!</v>
      </c>
      <c r="S191" t="e">
        <f>SUM(S4:S190)</f>
        <v>#REF!</v>
      </c>
      <c r="T191" t="e">
        <f>SUM(T4:T190)</f>
        <v>#REF!</v>
      </c>
      <c r="U191" s="40" t="e">
        <f>SUM(R$5:R190)/R$191</f>
        <v>#REF!</v>
      </c>
      <c r="V191" s="40" t="e">
        <f>SUM(S$5:S190)/S$191</f>
        <v>#REF!</v>
      </c>
      <c r="W191" s="40" t="e">
        <f>SUM(T$5:T190)/S$191</f>
        <v>#REF!</v>
      </c>
    </row>
    <row r="192" spans="2:23" x14ac:dyDescent="0.2">
      <c r="B192" s="25"/>
      <c r="C192" s="28"/>
      <c r="D192" s="28"/>
      <c r="E192" s="28"/>
      <c r="F192" s="28"/>
      <c r="G192" s="28"/>
      <c r="H192" s="18"/>
      <c r="I192" s="28"/>
      <c r="J192" s="29"/>
      <c r="K192" s="25"/>
      <c r="L192" s="18"/>
      <c r="M192" s="18"/>
    </row>
    <row r="193" spans="2:13" x14ac:dyDescent="0.2">
      <c r="B193" s="25"/>
      <c r="C193" s="28"/>
      <c r="D193" s="28"/>
      <c r="E193" s="28"/>
      <c r="F193" s="28"/>
      <c r="G193" s="28"/>
      <c r="H193" s="18"/>
      <c r="I193" s="28"/>
      <c r="J193" s="29"/>
      <c r="K193" s="25"/>
      <c r="L193" s="18"/>
      <c r="M193" s="18"/>
    </row>
    <row r="194" spans="2:13" x14ac:dyDescent="0.2">
      <c r="B194" s="25"/>
      <c r="C194" s="28"/>
      <c r="D194" s="28"/>
      <c r="E194" s="28"/>
      <c r="F194" s="28"/>
      <c r="G194" s="28"/>
      <c r="H194" s="18"/>
      <c r="I194" s="28"/>
      <c r="J194" s="29"/>
      <c r="K194" s="25"/>
      <c r="L194" s="18"/>
      <c r="M194" s="18"/>
    </row>
    <row r="195" spans="2:13" x14ac:dyDescent="0.2">
      <c r="B195" s="25"/>
      <c r="C195" s="28"/>
      <c r="D195" s="28"/>
      <c r="E195" s="28"/>
      <c r="F195" s="28"/>
      <c r="G195" s="28"/>
      <c r="H195" s="18"/>
      <c r="I195" s="28"/>
      <c r="J195" s="29"/>
      <c r="K195" s="25"/>
      <c r="L195" s="18"/>
      <c r="M195" s="18"/>
    </row>
    <row r="196" spans="2:13" x14ac:dyDescent="0.2">
      <c r="B196" s="25"/>
      <c r="C196" s="28"/>
      <c r="D196" s="28"/>
      <c r="E196" s="28"/>
      <c r="F196" s="28"/>
      <c r="G196" s="28"/>
      <c r="H196" s="18"/>
      <c r="I196" s="28"/>
      <c r="J196" s="29"/>
      <c r="K196" s="25"/>
      <c r="L196" s="18"/>
      <c r="M196" s="18"/>
    </row>
    <row r="197" spans="2:13" x14ac:dyDescent="0.2">
      <c r="B197" s="25"/>
      <c r="C197" s="28"/>
      <c r="D197" s="28"/>
      <c r="E197" s="28"/>
      <c r="F197" s="28"/>
      <c r="G197" s="28"/>
      <c r="H197" s="18"/>
      <c r="I197" s="28"/>
      <c r="J197" s="29"/>
      <c r="K197" s="25"/>
      <c r="L197" s="18"/>
      <c r="M197" s="18"/>
    </row>
    <row r="198" spans="2:13" x14ac:dyDescent="0.2">
      <c r="B198" s="25"/>
      <c r="C198" s="28"/>
      <c r="D198" s="28"/>
      <c r="E198" s="28"/>
      <c r="F198" s="28"/>
      <c r="G198" s="28"/>
      <c r="H198" s="18"/>
      <c r="I198" s="28"/>
      <c r="J198" s="29"/>
      <c r="K198" s="25"/>
      <c r="L198" s="18"/>
      <c r="M198" s="18"/>
    </row>
    <row r="199" spans="2:13" x14ac:dyDescent="0.2">
      <c r="B199" s="25"/>
      <c r="C199" s="28"/>
      <c r="D199" s="28"/>
      <c r="E199" s="28"/>
      <c r="F199" s="28"/>
      <c r="G199" s="28"/>
      <c r="H199" s="18"/>
      <c r="I199" s="28"/>
      <c r="J199" s="29"/>
      <c r="K199" s="25"/>
      <c r="L199" s="18"/>
      <c r="M199" s="18"/>
    </row>
    <row r="200" spans="2:13" x14ac:dyDescent="0.2">
      <c r="B200" s="25"/>
      <c r="C200" s="28"/>
      <c r="D200" s="28"/>
      <c r="E200" s="28"/>
      <c r="F200" s="28"/>
      <c r="G200" s="28"/>
      <c r="H200" s="18"/>
      <c r="I200" s="28"/>
      <c r="J200" s="29"/>
      <c r="K200" s="25"/>
      <c r="L200" s="18"/>
      <c r="M200" s="18"/>
    </row>
    <row r="201" spans="2:13" x14ac:dyDescent="0.2">
      <c r="B201" s="25"/>
      <c r="C201" s="28"/>
      <c r="D201" s="28"/>
      <c r="E201" s="28"/>
      <c r="F201" s="28"/>
      <c r="G201" s="28"/>
      <c r="H201" s="18"/>
      <c r="I201" s="28"/>
      <c r="J201" s="29"/>
      <c r="K201" s="25"/>
      <c r="L201" s="18"/>
      <c r="M201" s="18"/>
    </row>
    <row r="202" spans="2:13" x14ac:dyDescent="0.2">
      <c r="B202" s="25"/>
      <c r="C202" s="28"/>
      <c r="D202" s="28"/>
      <c r="E202" s="28"/>
      <c r="F202" s="28"/>
      <c r="G202" s="28"/>
      <c r="H202" s="18"/>
      <c r="I202" s="28"/>
      <c r="J202" s="29"/>
      <c r="K202" s="25"/>
      <c r="L202" s="18"/>
      <c r="M202" s="18"/>
    </row>
    <row r="203" spans="2:13" x14ac:dyDescent="0.2">
      <c r="B203" s="25"/>
      <c r="C203" s="28"/>
      <c r="D203" s="28"/>
      <c r="E203" s="28"/>
      <c r="F203" s="28"/>
      <c r="G203" s="28"/>
      <c r="H203" s="18"/>
      <c r="I203" s="28"/>
      <c r="J203" s="29"/>
      <c r="K203" s="25"/>
      <c r="L203" s="18"/>
      <c r="M203" s="18"/>
    </row>
    <row r="204" spans="2:13" x14ac:dyDescent="0.2">
      <c r="B204" s="25"/>
      <c r="C204" s="28"/>
      <c r="D204" s="28"/>
      <c r="E204" s="28"/>
      <c r="F204" s="28"/>
      <c r="G204" s="28"/>
      <c r="H204" s="18"/>
      <c r="I204" s="28"/>
      <c r="J204" s="29"/>
      <c r="K204" s="25"/>
      <c r="L204" s="18"/>
      <c r="M204" s="18"/>
    </row>
    <row r="205" spans="2:13" x14ac:dyDescent="0.2">
      <c r="B205" s="25"/>
      <c r="C205" s="28"/>
      <c r="D205" s="28"/>
      <c r="E205" s="28"/>
      <c r="F205" s="28"/>
      <c r="G205" s="28"/>
      <c r="H205" s="18"/>
      <c r="I205" s="28"/>
      <c r="J205" s="29"/>
      <c r="K205" s="25"/>
      <c r="L205" s="18"/>
      <c r="M205" s="18"/>
    </row>
    <row r="206" spans="2:13" x14ac:dyDescent="0.2">
      <c r="B206" s="25"/>
      <c r="C206" s="28"/>
      <c r="D206" s="28"/>
      <c r="E206" s="28"/>
      <c r="F206" s="28"/>
      <c r="G206" s="28"/>
      <c r="H206" s="18"/>
      <c r="I206" s="28"/>
      <c r="J206" s="29"/>
      <c r="K206" s="25"/>
      <c r="L206" s="18"/>
      <c r="M206" s="18"/>
    </row>
    <row r="207" spans="2:13" x14ac:dyDescent="0.2">
      <c r="B207" s="25"/>
      <c r="C207" s="28"/>
      <c r="D207" s="28"/>
      <c r="E207" s="28"/>
      <c r="F207" s="28"/>
      <c r="G207" s="28"/>
      <c r="H207" s="18"/>
      <c r="I207" s="28"/>
      <c r="J207" s="29"/>
      <c r="K207" s="25"/>
      <c r="L207" s="18"/>
      <c r="M207" s="18"/>
    </row>
    <row r="208" spans="2:13" x14ac:dyDescent="0.2">
      <c r="B208" s="25"/>
      <c r="C208" s="28"/>
      <c r="D208" s="28"/>
      <c r="E208" s="28"/>
      <c r="F208" s="28"/>
      <c r="G208" s="28"/>
      <c r="H208" s="18"/>
      <c r="I208" s="28"/>
      <c r="J208" s="29"/>
      <c r="K208" s="25"/>
      <c r="L208" s="18"/>
      <c r="M208" s="18"/>
    </row>
    <row r="209" spans="2:13" x14ac:dyDescent="0.2">
      <c r="B209" s="25"/>
      <c r="C209" s="28"/>
      <c r="D209" s="28"/>
      <c r="E209" s="28"/>
      <c r="F209" s="28"/>
      <c r="G209" s="28"/>
      <c r="H209" s="18"/>
      <c r="I209" s="28"/>
      <c r="J209" s="29"/>
      <c r="K209" s="25"/>
      <c r="L209" s="18"/>
      <c r="M209" s="18"/>
    </row>
    <row r="210" spans="2:13" x14ac:dyDescent="0.2">
      <c r="B210" s="25"/>
      <c r="C210" s="28"/>
      <c r="D210" s="28"/>
      <c r="E210" s="28"/>
      <c r="F210" s="28"/>
      <c r="G210" s="28"/>
      <c r="H210" s="18"/>
      <c r="I210" s="28"/>
      <c r="J210" s="29"/>
      <c r="K210" s="25"/>
      <c r="L210" s="18"/>
      <c r="M210" s="18"/>
    </row>
    <row r="211" spans="2:13" x14ac:dyDescent="0.2">
      <c r="B211" s="25"/>
      <c r="C211" s="28"/>
      <c r="D211" s="28"/>
      <c r="E211" s="28"/>
      <c r="F211" s="28"/>
      <c r="G211" s="28"/>
      <c r="H211" s="18"/>
      <c r="I211" s="28"/>
      <c r="J211" s="29"/>
      <c r="K211" s="25"/>
      <c r="L211" s="18"/>
      <c r="M211" s="18"/>
    </row>
    <row r="212" spans="2:13" x14ac:dyDescent="0.2">
      <c r="B212" s="25"/>
      <c r="C212" s="28"/>
      <c r="D212" s="28"/>
      <c r="E212" s="28"/>
      <c r="F212" s="28"/>
      <c r="G212" s="28"/>
      <c r="H212" s="18"/>
      <c r="I212" s="28"/>
      <c r="J212" s="29"/>
      <c r="K212" s="25"/>
      <c r="L212" s="18"/>
      <c r="M212" s="18"/>
    </row>
    <row r="213" spans="2:13" x14ac:dyDescent="0.2">
      <c r="B213" s="25"/>
      <c r="C213" s="28"/>
      <c r="D213" s="28"/>
      <c r="E213" s="28"/>
      <c r="F213" s="28"/>
      <c r="G213" s="28"/>
      <c r="H213" s="18"/>
      <c r="I213" s="28"/>
      <c r="J213" s="29"/>
      <c r="K213" s="25"/>
      <c r="L213" s="18"/>
      <c r="M213" s="18"/>
    </row>
    <row r="214" spans="2:13" x14ac:dyDescent="0.2">
      <c r="B214" s="25"/>
      <c r="C214" s="28"/>
      <c r="D214" s="28"/>
      <c r="E214" s="28"/>
      <c r="F214" s="28"/>
      <c r="G214" s="28"/>
      <c r="H214" s="18"/>
      <c r="I214" s="28"/>
      <c r="J214" s="29"/>
      <c r="K214" s="25"/>
      <c r="L214" s="18"/>
      <c r="M214" s="18"/>
    </row>
    <row r="215" spans="2:13" x14ac:dyDescent="0.2">
      <c r="B215" s="25"/>
      <c r="C215" s="28"/>
      <c r="D215" s="28"/>
      <c r="E215" s="28"/>
      <c r="F215" s="28"/>
      <c r="G215" s="28"/>
      <c r="H215" s="18"/>
      <c r="I215" s="28"/>
      <c r="J215" s="29"/>
      <c r="K215" s="25"/>
      <c r="L215" s="18"/>
      <c r="M215" s="18"/>
    </row>
    <row r="216" spans="2:13" x14ac:dyDescent="0.2">
      <c r="B216" s="25"/>
      <c r="C216" s="28"/>
      <c r="D216" s="28"/>
      <c r="E216" s="28"/>
      <c r="F216" s="28"/>
      <c r="G216" s="28"/>
      <c r="H216" s="18"/>
      <c r="I216" s="28"/>
      <c r="J216" s="29"/>
      <c r="K216" s="25"/>
      <c r="L216" s="18"/>
      <c r="M216" s="18"/>
    </row>
    <row r="217" spans="2:13" x14ac:dyDescent="0.2">
      <c r="B217" s="25"/>
      <c r="C217" s="28"/>
      <c r="D217" s="28"/>
      <c r="E217" s="28"/>
      <c r="F217" s="28"/>
      <c r="G217" s="28"/>
      <c r="H217" s="18"/>
      <c r="I217" s="28"/>
      <c r="J217" s="29"/>
      <c r="K217" s="25"/>
      <c r="L217" s="18"/>
      <c r="M217" s="18"/>
    </row>
    <row r="218" spans="2:13" x14ac:dyDescent="0.2">
      <c r="B218" s="25"/>
      <c r="C218" s="28"/>
      <c r="D218" s="28"/>
      <c r="E218" s="28"/>
      <c r="F218" s="28"/>
      <c r="G218" s="28"/>
      <c r="H218" s="18"/>
      <c r="I218" s="28"/>
      <c r="J218" s="29"/>
      <c r="K218" s="25"/>
      <c r="L218" s="18"/>
      <c r="M218" s="18"/>
    </row>
    <row r="219" spans="2:13" x14ac:dyDescent="0.2">
      <c r="B219" s="25"/>
      <c r="C219" s="28"/>
      <c r="D219" s="28"/>
      <c r="E219" s="28"/>
      <c r="F219" s="28"/>
      <c r="G219" s="28"/>
      <c r="H219" s="18"/>
      <c r="I219" s="28"/>
      <c r="J219" s="29"/>
      <c r="K219" s="25"/>
      <c r="L219" s="18"/>
      <c r="M219" s="18"/>
    </row>
    <row r="220" spans="2:13" x14ac:dyDescent="0.2">
      <c r="B220" s="25"/>
      <c r="C220" s="28"/>
      <c r="D220" s="28"/>
      <c r="E220" s="28"/>
      <c r="F220" s="28"/>
      <c r="G220" s="28"/>
      <c r="H220" s="18"/>
      <c r="I220" s="28"/>
      <c r="J220" s="29"/>
      <c r="K220" s="25"/>
      <c r="L220" s="18"/>
      <c r="M220" s="18"/>
    </row>
    <row r="221" spans="2:13" x14ac:dyDescent="0.2">
      <c r="B221" s="25"/>
      <c r="C221" s="28"/>
      <c r="D221" s="28"/>
      <c r="E221" s="28"/>
      <c r="F221" s="28"/>
      <c r="G221" s="28"/>
      <c r="H221" s="18"/>
      <c r="I221" s="28"/>
      <c r="J221" s="29"/>
      <c r="K221" s="25"/>
      <c r="L221" s="18"/>
      <c r="M221" s="18"/>
    </row>
    <row r="222" spans="2:13" x14ac:dyDescent="0.2">
      <c r="B222" s="25"/>
      <c r="C222" s="28"/>
      <c r="D222" s="28"/>
      <c r="E222" s="28"/>
      <c r="F222" s="28"/>
      <c r="G222" s="28"/>
      <c r="H222" s="18"/>
      <c r="I222" s="28"/>
      <c r="J222" s="29"/>
      <c r="K222" s="25"/>
      <c r="L222" s="18"/>
      <c r="M222" s="18"/>
    </row>
    <row r="223" spans="2:13" x14ac:dyDescent="0.2">
      <c r="B223" s="25"/>
      <c r="C223" s="28"/>
      <c r="D223" s="28"/>
      <c r="E223" s="28"/>
      <c r="F223" s="28"/>
      <c r="G223" s="28"/>
      <c r="H223" s="18"/>
      <c r="I223" s="28"/>
      <c r="J223" s="29"/>
      <c r="K223" s="25"/>
      <c r="L223" s="18"/>
      <c r="M223" s="18"/>
    </row>
    <row r="224" spans="2:13" x14ac:dyDescent="0.2">
      <c r="B224" s="25"/>
      <c r="C224" s="28"/>
      <c r="D224" s="28"/>
      <c r="E224" s="28"/>
      <c r="F224" s="28"/>
      <c r="G224" s="28"/>
      <c r="H224" s="18"/>
      <c r="I224" s="28"/>
      <c r="J224" s="29"/>
      <c r="K224" s="25"/>
      <c r="L224" s="18"/>
      <c r="M224" s="18"/>
    </row>
    <row r="225" spans="2:13" x14ac:dyDescent="0.2">
      <c r="B225" s="25"/>
      <c r="C225" s="28"/>
      <c r="D225" s="28"/>
      <c r="E225" s="28"/>
      <c r="F225" s="28"/>
      <c r="G225" s="28"/>
      <c r="H225" s="18"/>
      <c r="I225" s="28"/>
      <c r="J225" s="29"/>
      <c r="K225" s="25"/>
      <c r="L225" s="18"/>
      <c r="M225" s="18"/>
    </row>
    <row r="226" spans="2:13" x14ac:dyDescent="0.2">
      <c r="B226" s="25"/>
      <c r="C226" s="28"/>
      <c r="D226" s="28"/>
      <c r="E226" s="28"/>
      <c r="F226" s="28"/>
      <c r="G226" s="28"/>
      <c r="H226" s="18"/>
      <c r="I226" s="28"/>
      <c r="J226" s="29"/>
      <c r="K226" s="25"/>
      <c r="L226" s="18"/>
      <c r="M226" s="18"/>
    </row>
    <row r="227" spans="2:13" x14ac:dyDescent="0.2">
      <c r="B227" s="25"/>
      <c r="C227" s="28"/>
      <c r="D227" s="28"/>
      <c r="E227" s="28"/>
      <c r="F227" s="28"/>
      <c r="G227" s="28"/>
      <c r="H227" s="18"/>
      <c r="I227" s="28"/>
      <c r="J227" s="29"/>
      <c r="K227" s="25"/>
      <c r="L227" s="18"/>
      <c r="M227" s="18"/>
    </row>
    <row r="228" spans="2:13" x14ac:dyDescent="0.2">
      <c r="B228" s="25"/>
      <c r="C228" s="28"/>
      <c r="D228" s="28"/>
      <c r="E228" s="28"/>
      <c r="F228" s="28"/>
      <c r="G228" s="28"/>
      <c r="H228" s="18"/>
      <c r="I228" s="28"/>
      <c r="J228" s="29"/>
      <c r="K228" s="25"/>
      <c r="L228" s="18"/>
      <c r="M228" s="18"/>
    </row>
    <row r="229" spans="2:13" x14ac:dyDescent="0.2">
      <c r="B229" s="25"/>
      <c r="C229" s="28"/>
      <c r="D229" s="28"/>
      <c r="E229" s="28"/>
      <c r="F229" s="28"/>
      <c r="G229" s="28"/>
      <c r="H229" s="18"/>
      <c r="I229" s="28"/>
      <c r="J229" s="29"/>
      <c r="K229" s="25"/>
      <c r="L229" s="18"/>
      <c r="M229" s="18"/>
    </row>
    <row r="230" spans="2:13" x14ac:dyDescent="0.2">
      <c r="B230" s="25"/>
      <c r="C230" s="28"/>
      <c r="D230" s="28"/>
      <c r="E230" s="28"/>
      <c r="F230" s="28"/>
      <c r="G230" s="28"/>
      <c r="H230" s="18"/>
      <c r="I230" s="28"/>
      <c r="J230" s="29"/>
      <c r="K230" s="25"/>
      <c r="L230" s="18"/>
      <c r="M230" s="18"/>
    </row>
    <row r="231" spans="2:13" x14ac:dyDescent="0.2">
      <c r="B231" s="25"/>
      <c r="C231" s="28"/>
      <c r="D231" s="28"/>
      <c r="E231" s="28"/>
      <c r="F231" s="28"/>
      <c r="G231" s="28"/>
      <c r="H231" s="18"/>
      <c r="I231" s="28"/>
      <c r="J231" s="29"/>
      <c r="K231" s="25"/>
      <c r="L231" s="18"/>
      <c r="M231" s="18"/>
    </row>
    <row r="232" spans="2:13" x14ac:dyDescent="0.2">
      <c r="B232" s="25"/>
      <c r="C232" s="28"/>
      <c r="D232" s="28"/>
      <c r="E232" s="28"/>
      <c r="F232" s="28"/>
      <c r="G232" s="28"/>
      <c r="H232" s="18"/>
      <c r="I232" s="28"/>
      <c r="J232" s="29"/>
      <c r="K232" s="25"/>
      <c r="L232" s="18"/>
      <c r="M232" s="18"/>
    </row>
    <row r="233" spans="2:13" x14ac:dyDescent="0.2">
      <c r="B233" s="25"/>
      <c r="C233" s="28"/>
      <c r="D233" s="28"/>
      <c r="E233" s="28"/>
      <c r="F233" s="28"/>
      <c r="G233" s="28"/>
      <c r="H233" s="18"/>
      <c r="I233" s="28"/>
      <c r="J233" s="29"/>
      <c r="K233" s="25"/>
      <c r="L233" s="18"/>
      <c r="M233" s="18"/>
    </row>
    <row r="234" spans="2:13" x14ac:dyDescent="0.2">
      <c r="B234" s="25"/>
      <c r="C234" s="28"/>
      <c r="D234" s="28"/>
      <c r="E234" s="28"/>
      <c r="F234" s="28"/>
      <c r="G234" s="28"/>
      <c r="H234" s="18"/>
      <c r="I234" s="28"/>
      <c r="J234" s="29"/>
      <c r="K234" s="25"/>
      <c r="L234" s="18"/>
      <c r="M234" s="18"/>
    </row>
    <row r="235" spans="2:13" x14ac:dyDescent="0.2">
      <c r="B235" s="25"/>
      <c r="C235" s="28"/>
      <c r="D235" s="28"/>
      <c r="E235" s="28"/>
      <c r="F235" s="28"/>
      <c r="G235" s="28"/>
      <c r="H235" s="18"/>
      <c r="I235" s="28"/>
      <c r="J235" s="29"/>
      <c r="K235" s="25"/>
      <c r="L235" s="18"/>
      <c r="M235" s="18"/>
    </row>
    <row r="236" spans="2:13" x14ac:dyDescent="0.2">
      <c r="B236" s="25"/>
      <c r="C236" s="28"/>
      <c r="D236" s="28"/>
      <c r="E236" s="28"/>
      <c r="F236" s="28"/>
      <c r="G236" s="28"/>
      <c r="H236" s="18"/>
      <c r="I236" s="28"/>
      <c r="J236" s="29"/>
      <c r="K236" s="25"/>
      <c r="L236" s="18"/>
      <c r="M236" s="18"/>
    </row>
    <row r="237" spans="2:13" x14ac:dyDescent="0.2">
      <c r="B237" s="25"/>
      <c r="C237" s="28"/>
      <c r="D237" s="28"/>
      <c r="E237" s="28"/>
      <c r="F237" s="28"/>
      <c r="G237" s="28"/>
      <c r="H237" s="18"/>
      <c r="I237" s="28"/>
      <c r="J237" s="29"/>
      <c r="K237" s="25"/>
      <c r="L237" s="18"/>
      <c r="M237" s="18"/>
    </row>
    <row r="238" spans="2:13" x14ac:dyDescent="0.2">
      <c r="B238" s="25"/>
      <c r="C238" s="28"/>
      <c r="D238" s="28"/>
      <c r="E238" s="28"/>
      <c r="F238" s="28"/>
      <c r="G238" s="28"/>
      <c r="H238" s="18"/>
      <c r="I238" s="28"/>
      <c r="J238" s="29"/>
      <c r="K238" s="25"/>
      <c r="L238" s="18"/>
      <c r="M238" s="18"/>
    </row>
    <row r="239" spans="2:13" x14ac:dyDescent="0.2">
      <c r="B239" s="25"/>
      <c r="C239" s="28"/>
      <c r="D239" s="28"/>
      <c r="E239" s="28"/>
      <c r="F239" s="28"/>
      <c r="G239" s="28"/>
      <c r="H239" s="18"/>
      <c r="I239" s="28"/>
      <c r="J239" s="29"/>
      <c r="K239" s="25"/>
      <c r="L239" s="18"/>
      <c r="M239" s="18"/>
    </row>
    <row r="240" spans="2:13" x14ac:dyDescent="0.2">
      <c r="B240" s="25"/>
      <c r="C240" s="28"/>
      <c r="D240" s="28"/>
      <c r="E240" s="28"/>
      <c r="F240" s="28"/>
      <c r="G240" s="28"/>
      <c r="H240" s="18"/>
      <c r="I240" s="28"/>
      <c r="J240" s="29"/>
      <c r="K240" s="25"/>
      <c r="L240" s="18"/>
      <c r="M240" s="18"/>
    </row>
    <row r="241" spans="2:13" x14ac:dyDescent="0.2">
      <c r="B241" s="25"/>
      <c r="C241" s="28"/>
      <c r="D241" s="28"/>
      <c r="E241" s="28"/>
      <c r="F241" s="28"/>
      <c r="G241" s="28"/>
      <c r="H241" s="18"/>
      <c r="I241" s="28"/>
      <c r="J241" s="29"/>
      <c r="K241" s="25"/>
      <c r="L241" s="18"/>
      <c r="M241" s="18"/>
    </row>
    <row r="242" spans="2:13" x14ac:dyDescent="0.2">
      <c r="B242" s="25"/>
      <c r="C242" s="28"/>
      <c r="D242" s="28"/>
      <c r="E242" s="28"/>
      <c r="F242" s="28"/>
      <c r="G242" s="28"/>
      <c r="H242" s="18"/>
      <c r="I242" s="28"/>
      <c r="J242" s="29"/>
      <c r="K242" s="25"/>
      <c r="L242" s="18"/>
      <c r="M242" s="18"/>
    </row>
    <row r="243" spans="2:13" x14ac:dyDescent="0.2">
      <c r="B243" s="25"/>
      <c r="C243" s="28"/>
      <c r="D243" s="28"/>
      <c r="E243" s="28"/>
      <c r="F243" s="28"/>
      <c r="G243" s="28"/>
      <c r="H243" s="18"/>
      <c r="I243" s="28"/>
      <c r="J243" s="29"/>
      <c r="K243" s="25"/>
      <c r="L243" s="18"/>
      <c r="M243" s="18"/>
    </row>
    <row r="244" spans="2:13" x14ac:dyDescent="0.2">
      <c r="B244" s="25"/>
      <c r="C244" s="28"/>
      <c r="D244" s="28"/>
      <c r="E244" s="28"/>
      <c r="F244" s="28"/>
      <c r="G244" s="28"/>
      <c r="H244" s="18"/>
      <c r="I244" s="28"/>
      <c r="J244" s="29"/>
      <c r="K244" s="25"/>
      <c r="L244" s="18"/>
      <c r="M244" s="18"/>
    </row>
    <row r="245" spans="2:13" x14ac:dyDescent="0.2">
      <c r="B245" s="25"/>
      <c r="C245" s="28"/>
      <c r="D245" s="28"/>
      <c r="E245" s="28"/>
      <c r="F245" s="28"/>
      <c r="G245" s="28"/>
      <c r="H245" s="18"/>
      <c r="I245" s="28"/>
      <c r="J245" s="29"/>
      <c r="K245" s="25"/>
      <c r="L245" s="18"/>
      <c r="M245" s="18"/>
    </row>
  </sheetData>
  <mergeCells count="126">
    <mergeCell ref="B180:L180"/>
    <mergeCell ref="F142:H142"/>
    <mergeCell ref="L144:M144"/>
    <mergeCell ref="D145:M145"/>
    <mergeCell ref="B174:L174"/>
    <mergeCell ref="B176:L176"/>
    <mergeCell ref="B177:L177"/>
    <mergeCell ref="C151:I151"/>
    <mergeCell ref="B178:L178"/>
    <mergeCell ref="B179:L179"/>
    <mergeCell ref="F132:H132"/>
    <mergeCell ref="L132:M132"/>
    <mergeCell ref="L130:M130"/>
    <mergeCell ref="L131:M131"/>
    <mergeCell ref="L135:M135"/>
    <mergeCell ref="F139:H139"/>
    <mergeCell ref="L133:M133"/>
    <mergeCell ref="L134:M134"/>
    <mergeCell ref="L137:M137"/>
    <mergeCell ref="L138:M138"/>
    <mergeCell ref="D130:E130"/>
    <mergeCell ref="F134:H134"/>
    <mergeCell ref="L136:M136"/>
    <mergeCell ref="L143:M143"/>
    <mergeCell ref="F135:H135"/>
    <mergeCell ref="F141:H141"/>
    <mergeCell ref="F143:H143"/>
    <mergeCell ref="F138:H138"/>
    <mergeCell ref="F131:H131"/>
    <mergeCell ref="F130:H130"/>
    <mergeCell ref="J1:M1"/>
    <mergeCell ref="B165:L165"/>
    <mergeCell ref="L128:M128"/>
    <mergeCell ref="H121:I121"/>
    <mergeCell ref="J121:K121"/>
    <mergeCell ref="L121:M121"/>
    <mergeCell ref="F140:H140"/>
    <mergeCell ref="F133:H133"/>
    <mergeCell ref="F137:H137"/>
    <mergeCell ref="F136:H136"/>
    <mergeCell ref="C129:I129"/>
    <mergeCell ref="L125:M125"/>
    <mergeCell ref="E127:G127"/>
    <mergeCell ref="H127:I127"/>
    <mergeCell ref="J127:K127"/>
    <mergeCell ref="L127:M127"/>
    <mergeCell ref="L126:M126"/>
    <mergeCell ref="J126:K126"/>
    <mergeCell ref="E128:G128"/>
    <mergeCell ref="H128:I128"/>
    <mergeCell ref="H123:I123"/>
    <mergeCell ref="J123:K123"/>
    <mergeCell ref="L124:M124"/>
    <mergeCell ref="E125:G125"/>
    <mergeCell ref="H125:I125"/>
    <mergeCell ref="J125:K125"/>
    <mergeCell ref="E124:G124"/>
    <mergeCell ref="B2:I2"/>
    <mergeCell ref="B3:I3"/>
    <mergeCell ref="K40:L40"/>
    <mergeCell ref="K56:L56"/>
    <mergeCell ref="K88:L88"/>
    <mergeCell ref="I23:J23"/>
    <mergeCell ref="E14:F14"/>
    <mergeCell ref="E15:F15"/>
    <mergeCell ref="E16:F16"/>
    <mergeCell ref="B21:D21"/>
    <mergeCell ref="J122:K122"/>
    <mergeCell ref="J124:K124"/>
    <mergeCell ref="H124:I124"/>
    <mergeCell ref="J25:J26"/>
    <mergeCell ref="E22:F22"/>
    <mergeCell ref="H120:I120"/>
    <mergeCell ref="E23:F23"/>
    <mergeCell ref="K99:L99"/>
    <mergeCell ref="L123:M123"/>
    <mergeCell ref="E123:G123"/>
    <mergeCell ref="L13:M13"/>
    <mergeCell ref="I22:J22"/>
    <mergeCell ref="B13:D13"/>
    <mergeCell ref="B14:C14"/>
    <mergeCell ref="B15:D15"/>
    <mergeCell ref="B16:C16"/>
    <mergeCell ref="B20:D20"/>
    <mergeCell ref="B22:D22"/>
    <mergeCell ref="I18:J18"/>
    <mergeCell ref="I25:I26"/>
    <mergeCell ref="K80:L80"/>
    <mergeCell ref="B23:D23"/>
    <mergeCell ref="B17:C17"/>
    <mergeCell ref="B18:D18"/>
    <mergeCell ref="B19:D19"/>
    <mergeCell ref="H25:H26"/>
    <mergeCell ref="E17:F17"/>
    <mergeCell ref="E19:F19"/>
    <mergeCell ref="I17:J17"/>
    <mergeCell ref="C8:I8"/>
    <mergeCell ref="B9:I9"/>
    <mergeCell ref="K114:L114"/>
    <mergeCell ref="J120:K120"/>
    <mergeCell ref="L120:M120"/>
    <mergeCell ref="H122:I122"/>
    <mergeCell ref="I21:J21"/>
    <mergeCell ref="I16:J16"/>
    <mergeCell ref="L122:M122"/>
    <mergeCell ref="K25:M25"/>
    <mergeCell ref="E20:F20"/>
    <mergeCell ref="E21:F21"/>
    <mergeCell ref="J128:K128"/>
    <mergeCell ref="C5:I5"/>
    <mergeCell ref="C6:I6"/>
    <mergeCell ref="E120:G120"/>
    <mergeCell ref="E121:G121"/>
    <mergeCell ref="E126:G126"/>
    <mergeCell ref="H126:I126"/>
    <mergeCell ref="E122:G122"/>
    <mergeCell ref="L139:M139"/>
    <mergeCell ref="L140:M140"/>
    <mergeCell ref="L141:M141"/>
    <mergeCell ref="L142:M142"/>
    <mergeCell ref="C152:I152"/>
    <mergeCell ref="I13:K13"/>
    <mergeCell ref="I15:J15"/>
    <mergeCell ref="D25:D26"/>
    <mergeCell ref="I20:J20"/>
    <mergeCell ref="I19:J19"/>
  </mergeCells>
  <phoneticPr fontId="2" type="noConversion"/>
  <conditionalFormatting sqref="H115:H117 H81:H85 H89:H96 H100:H111 H27:H37 H41:H53 H57:H77">
    <cfRule type="expression" dxfId="0" priority="20" stopIfTrue="1">
      <formula>IF(AND(ISBLANK(H27),$F27&lt;TODAY()),TRUE,FALSE)</formula>
    </cfRule>
  </conditionalFormatting>
  <dataValidations count="4">
    <dataValidation type="date" operator="greaterThan" allowBlank="1" showInputMessage="1" showErrorMessage="1" sqref="H119 H99:H111 H79:H85 H87:H96 H55:H77 H39:H53 H27:H37 H114:H117">
      <formula1>36526</formula1>
    </dataValidation>
    <dataValidation operator="greaterThan" allowBlank="1" showInputMessage="1" showErrorMessage="1" sqref="H118 H97 H78 H86 H38 H54 H112"/>
    <dataValidation type="list" allowBlank="1" showInputMessage="1" showErrorMessage="1" sqref="E14">
      <formula1>"Type A, Type B"</formula1>
    </dataValidation>
    <dataValidation type="list" allowBlank="1" showInputMessage="1" showErrorMessage="1" sqref="I27:I38 I100:I111 I41:I54 I81:I85 I89:I96 I57:I77">
      <formula1>" is op tijd, wacht op klant, wacht op Logius, gereed, nvt"</formula1>
    </dataValidation>
  </dataValidations>
  <hyperlinks>
    <hyperlink ref="C30" r:id="rId1" display="Invullen Digipoort PI-netwerkintakeformulier en toesturen aan LogiusI"/>
    <hyperlink ref="C31" r:id="rId2" display="Invullen/aanleveren aanmeldformulier Digikoppeling bij Logius"/>
    <hyperlink ref="C70" r:id="rId3"/>
    <hyperlink ref="C28" r:id="rId4" display="Benodigde informatie verkrijgen van de http://www.logius.nl website "/>
    <hyperlink ref="C27" r:id="rId5" display="Intake gesprek aanvragen bij Logius"/>
    <hyperlink ref="C34" r:id="rId6" display="Planning versturen naar DigiInkoop Logius"/>
    <hyperlink ref="C59" r:id="rId7" display="Aanvragen test certificaat bij Logius servicecentrum"/>
    <hyperlink ref="C66" r:id="rId8" display="Aanmaken ebMS CPA + indienen consuption request"/>
    <hyperlink ref="C81" r:id="rId9" display="Bepalen welke berichten werkt moeten kunnen worden."/>
    <hyperlink ref="C83" r:id="rId10" display="Controle van de berichten op de NL Validatie tool van Logius"/>
  </hyperlinks>
  <pageMargins left="0.27559055118110237" right="0.27559055118110237" top="0.33" bottom="0.37" header="0.21" footer="0.31"/>
  <pageSetup paperSize="9" scale="56" fitToHeight="3" orientation="portrait" r:id="rId11"/>
  <headerFooter alignWithMargins="0"/>
  <ignoredErrors>
    <ignoredError sqref="F79 F87" emptyCellReference="1"/>
  </ignoredErrors>
  <drawing r:id="rId12"/>
  <legacy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Inleiding</vt:lpstr>
      <vt:lpstr>Aansluitproces Digipoort PI</vt:lpstr>
      <vt:lpstr>'Aansluitproces Digipoort PI'!Afdrukbereik</vt:lpstr>
      <vt:lpstr>Inleiding!Afdrukbereik</vt:lpstr>
      <vt:lpstr>Type_B</vt:lpstr>
    </vt:vector>
  </TitlesOfParts>
  <Company>Stichting ICTU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aansluiten Digipoort PI overheid</dc:title>
  <dc:subject>aansluiten Digipoort PI overheid</dc:subject>
  <dc:creator>Jurgen Bijnaar</dc:creator>
  <cp:lastModifiedBy>Groot, J.C.J.S. (Judith) - Logius</cp:lastModifiedBy>
  <cp:lastPrinted>2012-09-10T08:18:06Z</cp:lastPrinted>
  <dcterms:created xsi:type="dcterms:W3CDTF">2011-04-06T08:27:00Z</dcterms:created>
  <dcterms:modified xsi:type="dcterms:W3CDTF">2018-11-15T12:27:54Z</dcterms:modified>
</cp:coreProperties>
</file>